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2.bin" ContentType="application/vnd.openxmlformats-officedocument.oleObject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3.bin" ContentType="application/vnd.openxmlformats-officedocument.oleObject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4.bin" ContentType="application/vnd.openxmlformats-officedocument.oleObject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embeddings/oleObject5.bin" ContentType="application/vnd.openxmlformats-officedocument.oleObject"/>
  <Override PartName="/xl/drawings/drawing10.xml" ContentType="application/vnd.openxmlformats-officedocument.drawing+xml"/>
  <Override PartName="/xl/embeddings/oleObject6.bin" ContentType="application/vnd.openxmlformats-officedocument.oleObject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75" windowWidth="20115" windowHeight="7395" tabRatio="871" activeTab="6"/>
  </bookViews>
  <sheets>
    <sheet name="1º P" sheetId="1" r:id="rId1"/>
    <sheet name="NIVEL DE LOGRO 1º P" sheetId="11" r:id="rId2"/>
    <sheet name="2º P" sheetId="2" r:id="rId3"/>
    <sheet name="NIVEL DE LOGRO AL 2º P" sheetId="7" r:id="rId4"/>
    <sheet name="3º P" sheetId="3" r:id="rId5"/>
    <sheet name="NIVEL DE LOGRO AL 3º P" sheetId="8" r:id="rId6"/>
    <sheet name="4º P" sheetId="4" r:id="rId7"/>
    <sheet name="NIVEL DE LOGRO AL 4º P" sheetId="9" r:id="rId8"/>
    <sheet name="RESUMEN ANUAL" sheetId="12" r:id="rId9"/>
    <sheet name="NIVEL DE LOGRO ANUAL" sheetId="10" r:id="rId10"/>
  </sheets>
  <definedNames>
    <definedName name="_xlnm.Print_Titles" localSheetId="0">'1º P'!$1:$11</definedName>
    <definedName name="_xlnm.Print_Titles" localSheetId="2">'2º P'!$1:$11</definedName>
    <definedName name="_xlnm.Print_Titles" localSheetId="4">'3º P'!$1:$11</definedName>
    <definedName name="_xlnm.Print_Titles" localSheetId="6">'4º P'!$1:$11</definedName>
    <definedName name="_xlnm.Print_Titles" localSheetId="8">'RESUMEN ANUAL'!$1:$10</definedName>
  </definedNames>
  <calcPr calcId="145621"/>
</workbook>
</file>

<file path=xl/calcChain.xml><?xml version="1.0" encoding="utf-8"?>
<calcChain xmlns="http://schemas.openxmlformats.org/spreadsheetml/2006/main">
  <c r="K33" i="12" l="1"/>
  <c r="K34" i="12"/>
  <c r="K35" i="12"/>
  <c r="K32" i="12"/>
  <c r="N33" i="12"/>
  <c r="N34" i="12"/>
  <c r="N35" i="12"/>
  <c r="N32" i="12"/>
  <c r="Q33" i="12"/>
  <c r="Q34" i="12"/>
  <c r="Q35" i="12"/>
  <c r="Q32" i="12"/>
  <c r="Z32" i="12"/>
  <c r="Z33" i="12"/>
  <c r="Z34" i="12"/>
  <c r="Z35" i="12"/>
  <c r="Q33" i="4"/>
  <c r="Q34" i="4"/>
  <c r="Q35" i="4"/>
  <c r="Q32" i="4"/>
  <c r="T33" i="4"/>
  <c r="T34" i="4"/>
  <c r="T35" i="4"/>
  <c r="T32" i="4"/>
  <c r="W33" i="4"/>
  <c r="W34" i="4"/>
  <c r="W35" i="4"/>
  <c r="W32" i="4"/>
  <c r="Z33" i="4"/>
  <c r="Z34" i="4"/>
  <c r="Z35" i="4"/>
  <c r="Z32" i="4"/>
  <c r="AC33" i="4"/>
  <c r="AC34" i="4"/>
  <c r="AC35" i="4"/>
  <c r="AC32" i="4"/>
  <c r="Q33" i="3"/>
  <c r="Q34" i="3"/>
  <c r="Q35" i="3"/>
  <c r="Q32" i="3"/>
  <c r="T33" i="3"/>
  <c r="T34" i="3"/>
  <c r="T35" i="3"/>
  <c r="T32" i="3"/>
  <c r="W33" i="3"/>
  <c r="W34" i="3"/>
  <c r="W35" i="3"/>
  <c r="W32" i="3"/>
  <c r="Z33" i="3"/>
  <c r="Z34" i="3"/>
  <c r="Z35" i="3"/>
  <c r="Z32" i="3"/>
  <c r="AC33" i="3"/>
  <c r="AC34" i="3"/>
  <c r="AC35" i="3"/>
  <c r="AC32" i="3"/>
  <c r="AC33" i="2"/>
  <c r="AC34" i="2"/>
  <c r="AC35" i="2"/>
  <c r="AC32" i="2"/>
  <c r="Z33" i="2"/>
  <c r="Z34" i="2"/>
  <c r="Z35" i="2"/>
  <c r="Z32" i="2"/>
  <c r="W33" i="2"/>
  <c r="W34" i="2"/>
  <c r="W35" i="2"/>
  <c r="W32" i="2"/>
  <c r="T33" i="2"/>
  <c r="T34" i="2"/>
  <c r="T35" i="2"/>
  <c r="T32" i="2"/>
  <c r="Q33" i="2"/>
  <c r="Q34" i="2"/>
  <c r="Q35" i="2"/>
  <c r="Q32" i="2"/>
  <c r="Q33" i="1"/>
  <c r="Q34" i="1"/>
  <c r="Q35" i="1"/>
  <c r="Q32" i="1"/>
  <c r="T33" i="1"/>
  <c r="T34" i="1"/>
  <c r="T35" i="1"/>
  <c r="T32" i="1"/>
  <c r="W33" i="1"/>
  <c r="W34" i="1"/>
  <c r="W35" i="1"/>
  <c r="W32" i="1"/>
  <c r="Z33" i="1"/>
  <c r="Z34" i="1"/>
  <c r="Z35" i="1"/>
  <c r="Z32" i="1"/>
  <c r="AC33" i="1"/>
  <c r="AC34" i="1"/>
  <c r="AC35" i="1"/>
  <c r="AC32" i="1"/>
  <c r="AA12" i="12" l="1"/>
  <c r="AA13" i="12"/>
  <c r="AA14" i="12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11" i="12"/>
  <c r="P35" i="4" l="1"/>
  <c r="P34" i="4"/>
  <c r="P33" i="4"/>
  <c r="P32" i="4"/>
  <c r="S35" i="4"/>
  <c r="S34" i="4"/>
  <c r="S33" i="4"/>
  <c r="S32" i="4"/>
  <c r="V35" i="4"/>
  <c r="V34" i="4"/>
  <c r="V33" i="4"/>
  <c r="V32" i="4"/>
  <c r="Y35" i="4"/>
  <c r="Y34" i="4"/>
  <c r="Y33" i="4"/>
  <c r="Y32" i="4"/>
  <c r="AB35" i="4"/>
  <c r="AB34" i="4"/>
  <c r="AB33" i="4"/>
  <c r="AB32" i="4"/>
  <c r="P35" i="3"/>
  <c r="P34" i="3"/>
  <c r="P33" i="3"/>
  <c r="P32" i="3"/>
  <c r="S35" i="3"/>
  <c r="S34" i="3"/>
  <c r="S33" i="3"/>
  <c r="S32" i="3"/>
  <c r="V35" i="3"/>
  <c r="V34" i="3"/>
  <c r="V33" i="3"/>
  <c r="V32" i="3"/>
  <c r="Y35" i="3"/>
  <c r="Y34" i="3"/>
  <c r="Y33" i="3"/>
  <c r="Y32" i="3"/>
  <c r="AB35" i="3"/>
  <c r="AB34" i="3"/>
  <c r="AB33" i="3"/>
  <c r="AB32" i="3"/>
  <c r="S32" i="2"/>
  <c r="V35" i="2"/>
  <c r="V34" i="2"/>
  <c r="V33" i="2"/>
  <c r="V32" i="2"/>
  <c r="Y35" i="2"/>
  <c r="Y34" i="2"/>
  <c r="Y33" i="2"/>
  <c r="Y32" i="2"/>
  <c r="AB35" i="2"/>
  <c r="AB34" i="2"/>
  <c r="AB33" i="2"/>
  <c r="AB32" i="2"/>
  <c r="P35" i="2" l="1"/>
  <c r="P34" i="2"/>
  <c r="P33" i="2"/>
  <c r="P32" i="2"/>
  <c r="S35" i="2"/>
  <c r="S34" i="2"/>
  <c r="S33" i="2"/>
  <c r="P35" i="1" l="1"/>
  <c r="P34" i="1"/>
  <c r="P33" i="1"/>
  <c r="P32" i="1"/>
  <c r="S35" i="1"/>
  <c r="S34" i="1"/>
  <c r="S33" i="1"/>
  <c r="S32" i="1"/>
  <c r="V35" i="1"/>
  <c r="V34" i="1"/>
  <c r="V33" i="1"/>
  <c r="V32" i="1"/>
  <c r="Y35" i="1"/>
  <c r="Y34" i="1"/>
  <c r="Y33" i="1"/>
  <c r="Y32" i="1"/>
  <c r="AB35" i="1"/>
  <c r="AB34" i="1"/>
  <c r="AB33" i="1"/>
  <c r="AB32" i="1"/>
  <c r="Q17" i="9"/>
  <c r="Q18" i="9"/>
  <c r="Q19" i="9"/>
  <c r="Q16" i="9"/>
  <c r="H22" i="11"/>
  <c r="P38" i="12"/>
  <c r="Y34" i="12"/>
  <c r="Y35" i="12"/>
  <c r="P35" i="12"/>
  <c r="P34" i="12"/>
  <c r="P33" i="12"/>
  <c r="P32" i="12"/>
  <c r="S35" i="12"/>
  <c r="T35" i="12" s="1"/>
  <c r="S34" i="12"/>
  <c r="T34" i="12" s="1"/>
  <c r="S33" i="12"/>
  <c r="T33" i="12" s="1"/>
  <c r="S32" i="12"/>
  <c r="T32" i="12" s="1"/>
  <c r="V35" i="12"/>
  <c r="W35" i="12" s="1"/>
  <c r="V34" i="12"/>
  <c r="W34" i="12" s="1"/>
  <c r="V33" i="12"/>
  <c r="W33" i="12" s="1"/>
  <c r="V32" i="12"/>
  <c r="W32" i="12" s="1"/>
  <c r="M40" i="12" l="1"/>
  <c r="Y33" i="12" l="1"/>
  <c r="Y32" i="12"/>
  <c r="S12" i="12" l="1"/>
  <c r="T12" i="12"/>
  <c r="U12" i="12"/>
  <c r="V12" i="12"/>
  <c r="S13" i="12"/>
  <c r="T13" i="12"/>
  <c r="U13" i="12"/>
  <c r="V13" i="12"/>
  <c r="S14" i="12"/>
  <c r="T14" i="12"/>
  <c r="U14" i="12"/>
  <c r="V14" i="12"/>
  <c r="S15" i="12"/>
  <c r="T15" i="12"/>
  <c r="U15" i="12"/>
  <c r="V15" i="12"/>
  <c r="S16" i="12"/>
  <c r="T16" i="12"/>
  <c r="U16" i="12"/>
  <c r="V16" i="12"/>
  <c r="S17" i="12"/>
  <c r="T17" i="12"/>
  <c r="U17" i="12"/>
  <c r="V17" i="12"/>
  <c r="S18" i="12"/>
  <c r="T18" i="12"/>
  <c r="U18" i="12"/>
  <c r="V18" i="12"/>
  <c r="S19" i="12"/>
  <c r="T19" i="12"/>
  <c r="U19" i="12"/>
  <c r="V19" i="12"/>
  <c r="S20" i="12"/>
  <c r="T20" i="12"/>
  <c r="U20" i="12"/>
  <c r="V20" i="12"/>
  <c r="S21" i="12"/>
  <c r="T21" i="12"/>
  <c r="U21" i="12"/>
  <c r="V21" i="12"/>
  <c r="S22" i="12"/>
  <c r="T22" i="12"/>
  <c r="U22" i="12"/>
  <c r="V22" i="12"/>
  <c r="S23" i="12"/>
  <c r="T23" i="12"/>
  <c r="U23" i="12"/>
  <c r="V23" i="12"/>
  <c r="S24" i="12"/>
  <c r="T24" i="12"/>
  <c r="U24" i="12"/>
  <c r="V24" i="12"/>
  <c r="S25" i="12"/>
  <c r="T25" i="12"/>
  <c r="U25" i="12"/>
  <c r="V25" i="12"/>
  <c r="S26" i="12"/>
  <c r="T26" i="12"/>
  <c r="U26" i="12"/>
  <c r="V26" i="12"/>
  <c r="S27" i="12"/>
  <c r="T27" i="12"/>
  <c r="U27" i="12"/>
  <c r="V27" i="12"/>
  <c r="S28" i="12"/>
  <c r="T28" i="12"/>
  <c r="U28" i="12"/>
  <c r="V28" i="12"/>
  <c r="V11" i="12"/>
  <c r="U11" i="12"/>
  <c r="T11" i="12"/>
  <c r="S11" i="12"/>
  <c r="O12" i="12"/>
  <c r="P12" i="12"/>
  <c r="Q12" i="12"/>
  <c r="R12" i="12"/>
  <c r="O13" i="12"/>
  <c r="P13" i="12"/>
  <c r="Q13" i="12"/>
  <c r="R13" i="12"/>
  <c r="O14" i="12"/>
  <c r="P14" i="12"/>
  <c r="Q14" i="12"/>
  <c r="R14" i="12"/>
  <c r="O15" i="12"/>
  <c r="P15" i="12"/>
  <c r="Q15" i="12"/>
  <c r="R15" i="12"/>
  <c r="O16" i="12"/>
  <c r="P16" i="12"/>
  <c r="Q16" i="12"/>
  <c r="R16" i="12"/>
  <c r="O17" i="12"/>
  <c r="P17" i="12"/>
  <c r="Q17" i="12"/>
  <c r="R17" i="12"/>
  <c r="O18" i="12"/>
  <c r="P18" i="12"/>
  <c r="Q18" i="12"/>
  <c r="R18" i="12"/>
  <c r="O19" i="12"/>
  <c r="P19" i="12"/>
  <c r="Q19" i="12"/>
  <c r="R19" i="12"/>
  <c r="O20" i="12"/>
  <c r="P20" i="12"/>
  <c r="Q20" i="12"/>
  <c r="R20" i="12"/>
  <c r="O21" i="12"/>
  <c r="P21" i="12"/>
  <c r="Q21" i="12"/>
  <c r="R21" i="12"/>
  <c r="O22" i="12"/>
  <c r="P22" i="12"/>
  <c r="Q22" i="12"/>
  <c r="R22" i="12"/>
  <c r="O23" i="12"/>
  <c r="P23" i="12"/>
  <c r="Q23" i="12"/>
  <c r="R23" i="12"/>
  <c r="O24" i="12"/>
  <c r="P24" i="12"/>
  <c r="Q24" i="12"/>
  <c r="R24" i="12"/>
  <c r="O25" i="12"/>
  <c r="P25" i="12"/>
  <c r="Q25" i="12"/>
  <c r="R25" i="12"/>
  <c r="O26" i="12"/>
  <c r="P26" i="12"/>
  <c r="Q26" i="12"/>
  <c r="R26" i="12"/>
  <c r="O27" i="12"/>
  <c r="P27" i="12"/>
  <c r="Q27" i="12"/>
  <c r="R27" i="12"/>
  <c r="O28" i="12"/>
  <c r="P28" i="12"/>
  <c r="Q28" i="12"/>
  <c r="R28" i="12"/>
  <c r="R11" i="12"/>
  <c r="Q11" i="12"/>
  <c r="P11" i="12"/>
  <c r="O11" i="12"/>
  <c r="G12" i="12"/>
  <c r="H12" i="12"/>
  <c r="I12" i="12"/>
  <c r="J12" i="12"/>
  <c r="G13" i="12"/>
  <c r="H13" i="12"/>
  <c r="I13" i="12"/>
  <c r="J13" i="12"/>
  <c r="G14" i="12"/>
  <c r="H14" i="12"/>
  <c r="I14" i="12"/>
  <c r="J14" i="12"/>
  <c r="G15" i="12"/>
  <c r="H15" i="12"/>
  <c r="I15" i="12"/>
  <c r="J15" i="12"/>
  <c r="G16" i="12"/>
  <c r="H16" i="12"/>
  <c r="I16" i="12"/>
  <c r="J16" i="12"/>
  <c r="G17" i="12"/>
  <c r="H17" i="12"/>
  <c r="I17" i="12"/>
  <c r="J17" i="12"/>
  <c r="G18" i="12"/>
  <c r="H18" i="12"/>
  <c r="I18" i="12"/>
  <c r="J18" i="12"/>
  <c r="G19" i="12"/>
  <c r="H19" i="12"/>
  <c r="I19" i="12"/>
  <c r="J19" i="12"/>
  <c r="G20" i="12"/>
  <c r="H20" i="12"/>
  <c r="I20" i="12"/>
  <c r="J20" i="12"/>
  <c r="G21" i="12"/>
  <c r="H21" i="12"/>
  <c r="I21" i="12"/>
  <c r="J21" i="12"/>
  <c r="G22" i="12"/>
  <c r="H22" i="12"/>
  <c r="I22" i="12"/>
  <c r="J22" i="12"/>
  <c r="G23" i="12"/>
  <c r="H23" i="12"/>
  <c r="I23" i="12"/>
  <c r="J23" i="12"/>
  <c r="G24" i="12"/>
  <c r="H24" i="12"/>
  <c r="I24" i="12"/>
  <c r="J24" i="12"/>
  <c r="G25" i="12"/>
  <c r="H25" i="12"/>
  <c r="I25" i="12"/>
  <c r="J25" i="12"/>
  <c r="G26" i="12"/>
  <c r="H26" i="12"/>
  <c r="I26" i="12"/>
  <c r="J26" i="12"/>
  <c r="G27" i="12"/>
  <c r="H27" i="12"/>
  <c r="I27" i="12"/>
  <c r="J27" i="12"/>
  <c r="G28" i="12"/>
  <c r="H28" i="12"/>
  <c r="I28" i="12"/>
  <c r="J28" i="12"/>
  <c r="K12" i="12"/>
  <c r="L12" i="12"/>
  <c r="M12" i="12"/>
  <c r="N12" i="12"/>
  <c r="K13" i="12"/>
  <c r="L13" i="12"/>
  <c r="M13" i="12"/>
  <c r="N13" i="12"/>
  <c r="K14" i="12"/>
  <c r="L14" i="12"/>
  <c r="M14" i="12"/>
  <c r="N14" i="12"/>
  <c r="K15" i="12"/>
  <c r="L15" i="12"/>
  <c r="M15" i="12"/>
  <c r="N15" i="12"/>
  <c r="K16" i="12"/>
  <c r="L16" i="12"/>
  <c r="M16" i="12"/>
  <c r="N16" i="12"/>
  <c r="K17" i="12"/>
  <c r="L17" i="12"/>
  <c r="M17" i="12"/>
  <c r="N17" i="12"/>
  <c r="K18" i="12"/>
  <c r="L18" i="12"/>
  <c r="M18" i="12"/>
  <c r="N18" i="12"/>
  <c r="K19" i="12"/>
  <c r="L19" i="12"/>
  <c r="M19" i="12"/>
  <c r="N19" i="12"/>
  <c r="K20" i="12"/>
  <c r="L20" i="12"/>
  <c r="M20" i="12"/>
  <c r="N20" i="12"/>
  <c r="K21" i="12"/>
  <c r="L21" i="12"/>
  <c r="M21" i="12"/>
  <c r="N21" i="12"/>
  <c r="K22" i="12"/>
  <c r="L22" i="12"/>
  <c r="M22" i="12"/>
  <c r="N22" i="12"/>
  <c r="K23" i="12"/>
  <c r="L23" i="12"/>
  <c r="M23" i="12"/>
  <c r="N23" i="12"/>
  <c r="K24" i="12"/>
  <c r="L24" i="12"/>
  <c r="M24" i="12"/>
  <c r="N24" i="12"/>
  <c r="K25" i="12"/>
  <c r="L25" i="12"/>
  <c r="M25" i="12"/>
  <c r="N25" i="12"/>
  <c r="K26" i="12"/>
  <c r="L26" i="12"/>
  <c r="M26" i="12"/>
  <c r="N26" i="12"/>
  <c r="K27" i="12"/>
  <c r="L27" i="12"/>
  <c r="M27" i="12"/>
  <c r="N27" i="12"/>
  <c r="K28" i="12"/>
  <c r="L28" i="12"/>
  <c r="M28" i="12"/>
  <c r="N28" i="12"/>
  <c r="N11" i="12"/>
  <c r="M11" i="12"/>
  <c r="C12" i="12"/>
  <c r="D12" i="12"/>
  <c r="E12" i="12"/>
  <c r="F12" i="12"/>
  <c r="C13" i="12"/>
  <c r="D13" i="12"/>
  <c r="E13" i="12"/>
  <c r="F1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C17" i="12"/>
  <c r="D17" i="12"/>
  <c r="E17" i="12"/>
  <c r="F17" i="12"/>
  <c r="C18" i="12"/>
  <c r="D18" i="12"/>
  <c r="E18" i="12"/>
  <c r="F18" i="12"/>
  <c r="C19" i="12"/>
  <c r="D19" i="12"/>
  <c r="E19" i="12"/>
  <c r="F19" i="12"/>
  <c r="C20" i="12"/>
  <c r="D20" i="12"/>
  <c r="E20" i="12"/>
  <c r="F20" i="12"/>
  <c r="C21" i="12"/>
  <c r="D21" i="12"/>
  <c r="E21" i="12"/>
  <c r="F21" i="12"/>
  <c r="C22" i="12"/>
  <c r="D22" i="12"/>
  <c r="E22" i="12"/>
  <c r="F22" i="12"/>
  <c r="C23" i="12"/>
  <c r="D23" i="12"/>
  <c r="E23" i="12"/>
  <c r="F23" i="12"/>
  <c r="C24" i="12"/>
  <c r="D24" i="12"/>
  <c r="E24" i="12"/>
  <c r="F24" i="12"/>
  <c r="C25" i="12"/>
  <c r="D25" i="12"/>
  <c r="E25" i="12"/>
  <c r="F25" i="12"/>
  <c r="C26" i="12"/>
  <c r="D26" i="12"/>
  <c r="E26" i="12"/>
  <c r="F26" i="12"/>
  <c r="C27" i="12"/>
  <c r="D27" i="12"/>
  <c r="E27" i="12"/>
  <c r="F27" i="12"/>
  <c r="C28" i="12"/>
  <c r="D28" i="12"/>
  <c r="E28" i="12"/>
  <c r="F28" i="12"/>
  <c r="K11" i="12"/>
  <c r="L11" i="12"/>
  <c r="J11" i="12"/>
  <c r="I11" i="12"/>
  <c r="H11" i="12"/>
  <c r="G11" i="12"/>
  <c r="F11" i="12"/>
  <c r="E11" i="12"/>
  <c r="D11" i="12"/>
  <c r="C11" i="12"/>
  <c r="C37" i="4"/>
  <c r="R36" i="4"/>
  <c r="K36" i="4"/>
  <c r="W19" i="9"/>
  <c r="S19" i="9"/>
  <c r="O19" i="9"/>
  <c r="W18" i="9"/>
  <c r="S18" i="9"/>
  <c r="W17" i="9"/>
  <c r="W16" i="9"/>
  <c r="S16" i="9"/>
  <c r="L32" i="4"/>
  <c r="O16" i="9" s="1"/>
  <c r="B29" i="4"/>
  <c r="AF29" i="4" s="1"/>
  <c r="B28" i="4"/>
  <c r="AF28" i="4" s="1"/>
  <c r="B27" i="4"/>
  <c r="AF27" i="4" s="1"/>
  <c r="B26" i="4"/>
  <c r="AF26" i="4" s="1"/>
  <c r="B25" i="4"/>
  <c r="AF25" i="4" s="1"/>
  <c r="B24" i="4"/>
  <c r="AF24" i="4" s="1"/>
  <c r="B23" i="4"/>
  <c r="AF23" i="4" s="1"/>
  <c r="B22" i="4"/>
  <c r="AF22" i="4" s="1"/>
  <c r="B21" i="4"/>
  <c r="AF21" i="4" s="1"/>
  <c r="B20" i="4"/>
  <c r="AF20" i="4" s="1"/>
  <c r="B19" i="4"/>
  <c r="AF19" i="4" s="1"/>
  <c r="B18" i="4"/>
  <c r="AF18" i="4" s="1"/>
  <c r="B17" i="4"/>
  <c r="AF17" i="4" s="1"/>
  <c r="B16" i="4"/>
  <c r="AF16" i="4" s="1"/>
  <c r="B15" i="4"/>
  <c r="AF15" i="4" s="1"/>
  <c r="B14" i="4"/>
  <c r="AF14" i="4" s="1"/>
  <c r="B13" i="4"/>
  <c r="AF13" i="4" s="1"/>
  <c r="B12" i="4"/>
  <c r="AF12" i="4" s="1"/>
  <c r="AA11" i="4"/>
  <c r="Z11" i="4"/>
  <c r="X11" i="4"/>
  <c r="W11" i="4"/>
  <c r="V11" i="4"/>
  <c r="U11" i="4"/>
  <c r="S11" i="4"/>
  <c r="R11" i="4"/>
  <c r="Q11" i="4"/>
  <c r="P11" i="4"/>
  <c r="N11" i="4"/>
  <c r="M11" i="4"/>
  <c r="L11" i="4"/>
  <c r="K11" i="4"/>
  <c r="J11" i="4"/>
  <c r="H11" i="4"/>
  <c r="G11" i="4"/>
  <c r="F11" i="4"/>
  <c r="E11" i="4"/>
  <c r="D11" i="4"/>
  <c r="C11" i="4"/>
  <c r="Z10" i="4"/>
  <c r="U10" i="4"/>
  <c r="P10" i="4"/>
  <c r="J10" i="4"/>
  <c r="C10" i="4"/>
  <c r="S7" i="4"/>
  <c r="B37" i="4" s="1"/>
  <c r="C7" i="4"/>
  <c r="S6" i="4"/>
  <c r="R6" i="4"/>
  <c r="J6" i="4"/>
  <c r="C6" i="4"/>
  <c r="T4" i="4"/>
  <c r="B3" i="4"/>
  <c r="B2" i="4"/>
  <c r="AD1" i="4"/>
  <c r="B1" i="4"/>
  <c r="AD1" i="3"/>
  <c r="C37" i="3"/>
  <c r="R36" i="3"/>
  <c r="K36" i="3"/>
  <c r="L32" i="3"/>
  <c r="B29" i="3"/>
  <c r="AF29" i="3" s="1"/>
  <c r="B28" i="3"/>
  <c r="AF28" i="3" s="1"/>
  <c r="B27" i="3"/>
  <c r="AF27" i="3" s="1"/>
  <c r="B26" i="3"/>
  <c r="AF26" i="3" s="1"/>
  <c r="B25" i="3"/>
  <c r="AF25" i="3" s="1"/>
  <c r="B24" i="3"/>
  <c r="AF24" i="3" s="1"/>
  <c r="B23" i="3"/>
  <c r="AF23" i="3" s="1"/>
  <c r="B22" i="3"/>
  <c r="AF22" i="3" s="1"/>
  <c r="B21" i="3"/>
  <c r="AF21" i="3" s="1"/>
  <c r="B20" i="3"/>
  <c r="AF20" i="3" s="1"/>
  <c r="B19" i="3"/>
  <c r="AF19" i="3" s="1"/>
  <c r="B18" i="3"/>
  <c r="AF18" i="3" s="1"/>
  <c r="B17" i="3"/>
  <c r="AF17" i="3" s="1"/>
  <c r="B16" i="3"/>
  <c r="AF16" i="3" s="1"/>
  <c r="B15" i="3"/>
  <c r="AF15" i="3" s="1"/>
  <c r="B14" i="3"/>
  <c r="AF14" i="3" s="1"/>
  <c r="B13" i="3"/>
  <c r="AF13" i="3" s="1"/>
  <c r="B12" i="3"/>
  <c r="AF12" i="3" s="1"/>
  <c r="AA11" i="3"/>
  <c r="Z11" i="3"/>
  <c r="X11" i="3"/>
  <c r="W11" i="3"/>
  <c r="V11" i="3"/>
  <c r="U11" i="3"/>
  <c r="S11" i="3"/>
  <c r="R11" i="3"/>
  <c r="Q11" i="3"/>
  <c r="P11" i="3"/>
  <c r="N11" i="3"/>
  <c r="M11" i="3"/>
  <c r="L11" i="3"/>
  <c r="K11" i="3"/>
  <c r="J11" i="3"/>
  <c r="H11" i="3"/>
  <c r="G11" i="3"/>
  <c r="F11" i="3"/>
  <c r="E11" i="3"/>
  <c r="D11" i="3"/>
  <c r="C11" i="3"/>
  <c r="Z10" i="3"/>
  <c r="U10" i="3"/>
  <c r="P10" i="3"/>
  <c r="J10" i="3"/>
  <c r="C10" i="3"/>
  <c r="S7" i="3"/>
  <c r="B37" i="3" s="1"/>
  <c r="C7" i="3"/>
  <c r="S6" i="3"/>
  <c r="R6" i="3"/>
  <c r="J6" i="3"/>
  <c r="C6" i="3"/>
  <c r="T4" i="3"/>
  <c r="B3" i="3"/>
  <c r="B2" i="3"/>
  <c r="B1" i="3"/>
  <c r="F17" i="9" l="1"/>
  <c r="G18" i="9"/>
  <c r="G17" i="9"/>
  <c r="F19" i="9"/>
  <c r="F19" i="8"/>
  <c r="R19" i="8"/>
  <c r="V19" i="9"/>
  <c r="V18" i="9"/>
  <c r="R18" i="8"/>
  <c r="V17" i="9"/>
  <c r="R17" i="8"/>
  <c r="R16" i="8"/>
  <c r="V16" i="9"/>
  <c r="G19" i="9"/>
  <c r="G16" i="9"/>
  <c r="K17" i="9"/>
  <c r="O18" i="9"/>
  <c r="K19" i="9"/>
  <c r="K16" i="9"/>
  <c r="O17" i="9"/>
  <c r="S17" i="9"/>
  <c r="K18" i="9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11" i="12"/>
  <c r="S9" i="12"/>
  <c r="O9" i="12"/>
  <c r="K9" i="12"/>
  <c r="G9" i="12"/>
  <c r="C9" i="12"/>
  <c r="C8" i="7"/>
  <c r="M25" i="7"/>
  <c r="M24" i="7"/>
  <c r="L32" i="2"/>
  <c r="R36" i="2"/>
  <c r="F17" i="8" l="1"/>
  <c r="F18" i="9"/>
  <c r="F18" i="8"/>
  <c r="F16" i="9"/>
  <c r="F16" i="8"/>
  <c r="I19" i="8"/>
  <c r="J19" i="9"/>
  <c r="J18" i="9"/>
  <c r="I18" i="8"/>
  <c r="J17" i="9"/>
  <c r="I17" i="8"/>
  <c r="I16" i="8"/>
  <c r="J16" i="9"/>
  <c r="N19" i="9"/>
  <c r="L19" i="8"/>
  <c r="N18" i="9"/>
  <c r="L18" i="8"/>
  <c r="N17" i="9"/>
  <c r="L17" i="8"/>
  <c r="L16" i="8"/>
  <c r="N16" i="9"/>
  <c r="R19" i="9"/>
  <c r="O19" i="8"/>
  <c r="R18" i="9"/>
  <c r="O18" i="8"/>
  <c r="R17" i="9"/>
  <c r="O17" i="8"/>
  <c r="O16" i="8"/>
  <c r="R16" i="9"/>
  <c r="Q19" i="8"/>
  <c r="U19" i="9"/>
  <c r="U18" i="9"/>
  <c r="Q18" i="8"/>
  <c r="M23" i="7"/>
  <c r="Q17" i="8"/>
  <c r="U17" i="9"/>
  <c r="M22" i="7"/>
  <c r="Q16" i="8"/>
  <c r="U16" i="9"/>
  <c r="C33" i="12"/>
  <c r="G25" i="7" l="1"/>
  <c r="I19" i="9"/>
  <c r="H19" i="8"/>
  <c r="G24" i="7"/>
  <c r="I18" i="9"/>
  <c r="H18" i="8"/>
  <c r="G23" i="7"/>
  <c r="I17" i="9"/>
  <c r="H17" i="8"/>
  <c r="G22" i="7"/>
  <c r="I16" i="9"/>
  <c r="H16" i="8"/>
  <c r="I25" i="7"/>
  <c r="M19" i="9"/>
  <c r="K19" i="8"/>
  <c r="I24" i="7"/>
  <c r="M18" i="9"/>
  <c r="K18" i="8"/>
  <c r="I23" i="7"/>
  <c r="M17" i="9"/>
  <c r="K17" i="8"/>
  <c r="I22" i="7"/>
  <c r="K16" i="8"/>
  <c r="M16" i="9"/>
  <c r="K25" i="7"/>
  <c r="N19" i="8"/>
  <c r="K24" i="7"/>
  <c r="N18" i="8"/>
  <c r="K23" i="7"/>
  <c r="N17" i="8"/>
  <c r="K22" i="7"/>
  <c r="N16" i="8"/>
  <c r="E21" i="10"/>
  <c r="E22" i="10"/>
  <c r="E19" i="10"/>
  <c r="E20" i="10"/>
  <c r="L32" i="1"/>
  <c r="R6" i="12"/>
  <c r="G6" i="12"/>
  <c r="W5" i="12"/>
  <c r="Q5" i="12"/>
  <c r="J5" i="12"/>
  <c r="C5" i="12"/>
  <c r="B3" i="12"/>
  <c r="B2" i="12"/>
  <c r="B1" i="12"/>
  <c r="AB1" i="12"/>
  <c r="H16" i="9" l="1"/>
  <c r="P19" i="9"/>
  <c r="M19" i="8"/>
  <c r="G25" i="11"/>
  <c r="J25" i="7"/>
  <c r="J35" i="12"/>
  <c r="J33" i="12"/>
  <c r="J32" i="12"/>
  <c r="J34" i="12"/>
  <c r="M32" i="12"/>
  <c r="M35" i="12"/>
  <c r="M33" i="12"/>
  <c r="M34" i="12"/>
  <c r="C6" i="2"/>
  <c r="E22" i="11" l="1"/>
  <c r="F22" i="7"/>
  <c r="G16" i="8"/>
  <c r="H19" i="9"/>
  <c r="G19" i="8"/>
  <c r="F25" i="7"/>
  <c r="E25" i="11"/>
  <c r="H18" i="9"/>
  <c r="G18" i="8"/>
  <c r="E24" i="11"/>
  <c r="F24" i="7"/>
  <c r="G17" i="8"/>
  <c r="H17" i="9"/>
  <c r="F23" i="7"/>
  <c r="E23" i="11"/>
  <c r="L19" i="9"/>
  <c r="J19" i="8"/>
  <c r="F25" i="11"/>
  <c r="H25" i="7"/>
  <c r="J18" i="8"/>
  <c r="L18" i="9"/>
  <c r="H24" i="7"/>
  <c r="F24" i="11"/>
  <c r="L17" i="9"/>
  <c r="J17" i="8"/>
  <c r="F23" i="11"/>
  <c r="H23" i="7"/>
  <c r="J16" i="8"/>
  <c r="L16" i="9"/>
  <c r="H22" i="7"/>
  <c r="F22" i="11"/>
  <c r="M18" i="8"/>
  <c r="P18" i="9"/>
  <c r="G24" i="11"/>
  <c r="J24" i="7"/>
  <c r="P17" i="9"/>
  <c r="M17" i="8"/>
  <c r="J23" i="7"/>
  <c r="G23" i="11"/>
  <c r="P16" i="9"/>
  <c r="M16" i="8"/>
  <c r="J22" i="7"/>
  <c r="G22" i="11"/>
  <c r="P19" i="8"/>
  <c r="T19" i="9"/>
  <c r="L25" i="7"/>
  <c r="H25" i="11"/>
  <c r="P18" i="8"/>
  <c r="T18" i="9"/>
  <c r="L24" i="7"/>
  <c r="H24" i="11"/>
  <c r="T17" i="9"/>
  <c r="P17" i="8"/>
  <c r="H23" i="11"/>
  <c r="L23" i="7"/>
  <c r="P16" i="8"/>
  <c r="T16" i="9"/>
  <c r="L22" i="7"/>
  <c r="K1" i="10"/>
  <c r="AD1" i="9"/>
  <c r="AD1" i="8"/>
  <c r="AD1" i="7"/>
  <c r="AD1" i="2"/>
  <c r="AD1" i="11"/>
  <c r="T5" i="11" l="1"/>
  <c r="F11" i="2" l="1"/>
  <c r="J35" i="11" l="1"/>
  <c r="B35" i="11"/>
  <c r="U32" i="11"/>
  <c r="T32" i="11"/>
  <c r="S8" i="11"/>
  <c r="C8" i="11"/>
  <c r="S7" i="11"/>
  <c r="L7" i="11"/>
  <c r="C7" i="11"/>
  <c r="B3" i="11"/>
  <c r="B2" i="11"/>
  <c r="B1" i="11"/>
  <c r="AA11" i="2" l="1"/>
  <c r="Z11" i="2"/>
  <c r="V11" i="2"/>
  <c r="W11" i="2"/>
  <c r="X11" i="2"/>
  <c r="U11" i="2"/>
  <c r="Q11" i="2"/>
  <c r="R11" i="2"/>
  <c r="S11" i="2"/>
  <c r="P11" i="2"/>
  <c r="K11" i="2"/>
  <c r="L11" i="2"/>
  <c r="M11" i="2"/>
  <c r="N11" i="2"/>
  <c r="J11" i="2"/>
  <c r="H11" i="2" l="1"/>
  <c r="D11" i="2"/>
  <c r="E11" i="2"/>
  <c r="G11" i="2"/>
  <c r="C11" i="2"/>
  <c r="I28" i="10" l="1"/>
  <c r="U32" i="9"/>
  <c r="U32" i="8"/>
  <c r="U32" i="7"/>
  <c r="T36" i="1"/>
  <c r="U38" i="12" s="1"/>
  <c r="M5" i="1"/>
  <c r="M5" i="4" s="1"/>
  <c r="D19" i="9" l="1"/>
  <c r="D19" i="8"/>
  <c r="D25" i="7"/>
  <c r="D25" i="11"/>
  <c r="D18" i="9"/>
  <c r="D18" i="8"/>
  <c r="D24" i="11"/>
  <c r="D24" i="7"/>
  <c r="D17" i="9"/>
  <c r="D17" i="8"/>
  <c r="D23" i="7"/>
  <c r="D23" i="11"/>
  <c r="D16" i="8"/>
  <c r="D16" i="9"/>
  <c r="D22" i="11"/>
  <c r="D22" i="7"/>
  <c r="N4" i="12"/>
  <c r="M5" i="3"/>
  <c r="M6" i="11"/>
  <c r="F8" i="10"/>
  <c r="B37" i="1"/>
  <c r="C40" i="12" s="1"/>
  <c r="R6" i="2" l="1"/>
  <c r="I5" i="10" l="1"/>
  <c r="J35" i="7" l="1"/>
  <c r="B35" i="7"/>
  <c r="T32" i="7"/>
  <c r="H28" i="10"/>
  <c r="E32" i="10"/>
  <c r="J35" i="8"/>
  <c r="J35" i="9"/>
  <c r="B35" i="8"/>
  <c r="T32" i="8"/>
  <c r="T32" i="9"/>
  <c r="E6" i="10"/>
  <c r="H9" i="10"/>
  <c r="H8" i="10"/>
  <c r="C8" i="10"/>
  <c r="C9" i="10"/>
  <c r="B35" i="9"/>
  <c r="B3" i="10"/>
  <c r="B2" i="10"/>
  <c r="B1" i="10"/>
  <c r="S8" i="9" l="1"/>
  <c r="C8" i="9"/>
  <c r="S7" i="9"/>
  <c r="L7" i="9"/>
  <c r="C7" i="9"/>
  <c r="M6" i="9"/>
  <c r="T5" i="9"/>
  <c r="B3" i="9"/>
  <c r="B2" i="9"/>
  <c r="B1" i="9"/>
  <c r="S8" i="8"/>
  <c r="C8" i="8"/>
  <c r="S7" i="8"/>
  <c r="L7" i="8"/>
  <c r="C7" i="8"/>
  <c r="M6" i="8"/>
  <c r="T5" i="8"/>
  <c r="B3" i="8"/>
  <c r="B2" i="8"/>
  <c r="B1" i="8"/>
  <c r="B1" i="7"/>
  <c r="B2" i="7"/>
  <c r="B3" i="7"/>
  <c r="T5" i="7"/>
  <c r="M6" i="7"/>
  <c r="C7" i="7"/>
  <c r="L7" i="7"/>
  <c r="S7" i="7"/>
  <c r="S8" i="7"/>
  <c r="B13" i="2" l="1"/>
  <c r="AF13" i="2" s="1"/>
  <c r="B14" i="2"/>
  <c r="AF14" i="2" s="1"/>
  <c r="B15" i="2"/>
  <c r="AF15" i="2" s="1"/>
  <c r="B16" i="2"/>
  <c r="AF16" i="2" s="1"/>
  <c r="B17" i="2"/>
  <c r="AF17" i="2" s="1"/>
  <c r="B18" i="2"/>
  <c r="AF18" i="2" s="1"/>
  <c r="B19" i="2"/>
  <c r="AF19" i="2" s="1"/>
  <c r="B20" i="2"/>
  <c r="AF20" i="2" s="1"/>
  <c r="B21" i="2"/>
  <c r="AF21" i="2" s="1"/>
  <c r="B22" i="2"/>
  <c r="AF22" i="2" s="1"/>
  <c r="B23" i="2"/>
  <c r="AF23" i="2" s="1"/>
  <c r="B24" i="2"/>
  <c r="AF24" i="2" s="1"/>
  <c r="B25" i="2"/>
  <c r="AF25" i="2" s="1"/>
  <c r="B26" i="2"/>
  <c r="AF26" i="2" s="1"/>
  <c r="B27" i="2"/>
  <c r="AF27" i="2" s="1"/>
  <c r="B28" i="2"/>
  <c r="AF28" i="2" s="1"/>
  <c r="B29" i="2"/>
  <c r="AF29" i="2" s="1"/>
  <c r="B12" i="2"/>
  <c r="AF12" i="2" s="1"/>
  <c r="B2" i="2"/>
  <c r="B3" i="2"/>
  <c r="B1" i="2" l="1"/>
  <c r="K36" i="2"/>
  <c r="C37" i="2"/>
  <c r="T4" i="2"/>
  <c r="M5" i="2"/>
  <c r="C7" i="2"/>
  <c r="S7" i="2"/>
  <c r="B37" i="2" s="1"/>
  <c r="S6" i="2"/>
  <c r="J6" i="2"/>
  <c r="Z10" i="2"/>
  <c r="U10" i="2"/>
  <c r="P10" i="2"/>
  <c r="J10" i="2"/>
  <c r="C10" i="2"/>
  <c r="B32" i="10" l="1"/>
  <c r="L31" i="1"/>
  <c r="C32" i="12" l="1"/>
  <c r="L31" i="3"/>
  <c r="L31" i="4"/>
  <c r="E25" i="7"/>
  <c r="E19" i="8"/>
  <c r="E19" i="9"/>
  <c r="E24" i="7"/>
  <c r="E18" i="8"/>
  <c r="E18" i="9"/>
  <c r="E23" i="7"/>
  <c r="E17" i="9"/>
  <c r="E17" i="8"/>
  <c r="E22" i="7"/>
  <c r="E16" i="8"/>
  <c r="E16" i="9"/>
  <c r="L31" i="2"/>
  <c r="L33" i="1"/>
  <c r="M33" i="1" s="1"/>
  <c r="M32" i="1"/>
  <c r="M31" i="1"/>
  <c r="M31" i="4" l="1"/>
  <c r="M32" i="4"/>
  <c r="L33" i="4"/>
  <c r="M33" i="4" s="1"/>
  <c r="M31" i="3"/>
  <c r="M32" i="3"/>
  <c r="L33" i="3"/>
  <c r="M33" i="3" s="1"/>
  <c r="D32" i="12"/>
  <c r="D33" i="12"/>
  <c r="C34" i="12"/>
  <c r="D34" i="12" s="1"/>
  <c r="M31" i="2"/>
  <c r="L33" i="2"/>
  <c r="M33" i="2" s="1"/>
  <c r="M32" i="2"/>
</calcChain>
</file>

<file path=xl/sharedStrings.xml><?xml version="1.0" encoding="utf-8"?>
<sst xmlns="http://schemas.openxmlformats.org/spreadsheetml/2006/main" count="672" uniqueCount="133">
  <si>
    <t>1º COMPETENCIA</t>
  </si>
  <si>
    <t>2º COMPETENCIA</t>
  </si>
  <si>
    <t>3º COMPETENCIA</t>
  </si>
  <si>
    <t>4º COMPETENCIA</t>
  </si>
  <si>
    <t>5º COMPETENCIA</t>
  </si>
  <si>
    <t>CRITERIOS DE EVALUACIÓN</t>
  </si>
  <si>
    <t>Nº DE ORDEN</t>
  </si>
  <si>
    <t>ÁREA:</t>
  </si>
  <si>
    <t>DOCENTE:</t>
  </si>
  <si>
    <t>GRADO:</t>
  </si>
  <si>
    <t>SECCIÓN:</t>
  </si>
  <si>
    <t>A</t>
  </si>
  <si>
    <t>NIVEL:</t>
  </si>
  <si>
    <t>PRIMER PERIODO</t>
  </si>
  <si>
    <t>INSTITUCIÓN EDUCATIVA</t>
  </si>
  <si>
    <t>TACNA</t>
  </si>
  <si>
    <t>Registro diseñado y elaborado por: Fernando Gamarra Morales.</t>
  </si>
  <si>
    <t>Tacna,</t>
  </si>
  <si>
    <t>MATRICULADOS:</t>
  </si>
  <si>
    <t>EVALUADOS:</t>
  </si>
  <si>
    <t>NO EVALUADOS:</t>
  </si>
  <si>
    <t>%</t>
  </si>
  <si>
    <t>AD:</t>
  </si>
  <si>
    <t>A:</t>
  </si>
  <si>
    <t>B:</t>
  </si>
  <si>
    <t>C:</t>
  </si>
  <si>
    <t>____________________________</t>
  </si>
  <si>
    <t>APELLIDOS Y  NOMBRES</t>
  </si>
  <si>
    <t>APELLIDOS Y NOMBRES</t>
  </si>
  <si>
    <t>REGISTRO AUXILIAR DE EVALUACIÓN - EDUCACIÓN BÁSICA</t>
  </si>
  <si>
    <t>REGULAR</t>
  </si>
  <si>
    <t>AD</t>
  </si>
  <si>
    <t>B</t>
  </si>
  <si>
    <t>C</t>
  </si>
  <si>
    <t>_________________________________</t>
  </si>
  <si>
    <t>SEGUNDO PERIODO</t>
  </si>
  <si>
    <t>1º P</t>
  </si>
  <si>
    <t>2º P</t>
  </si>
  <si>
    <t>AL SEGUNDO PERIODO</t>
  </si>
  <si>
    <t>Cuadro diseñado y elaborado por: Fernando Gamarra Morales.</t>
  </si>
  <si>
    <t>CUADRO COMPARATIVO DE NIVEL DE LOGRO - EDUCACIÓN BÁSICA</t>
  </si>
  <si>
    <t>3º P</t>
  </si>
  <si>
    <t>TERCER PERIODO</t>
  </si>
  <si>
    <t>CUARTO PERIODO</t>
  </si>
  <si>
    <t>AL TERCER PERIODO</t>
  </si>
  <si>
    <t>AL CUARTO PERIODO</t>
  </si>
  <si>
    <t>ESCALA DE CALIFICACIÓN:</t>
  </si>
  <si>
    <t>ÁREA CURRICULAR:</t>
  </si>
  <si>
    <t>RESUMEN ANUAL</t>
  </si>
  <si>
    <t>4º P</t>
  </si>
  <si>
    <t>EDUCACIÓN BÁSICA</t>
  </si>
  <si>
    <t>_____________________________</t>
  </si>
  <si>
    <t>CUADRO DE NIVEL DE LOGRO ANUAL - EDUCACIÓN BÁSICA</t>
  </si>
  <si>
    <t>__________________________________</t>
  </si>
  <si>
    <t>Cuadro diseñado y elaborado por Fernando Gamarra Morales.</t>
  </si>
  <si>
    <t>_________________________</t>
  </si>
  <si>
    <t>NIVEL EDUCATIVO:</t>
  </si>
  <si>
    <t>Los porcentajes del nivel de logro se han calculado en base al número de estudiantes evaluados.</t>
  </si>
  <si>
    <t>CUADRO DE NIVEL DE LOGRO - EDUCACIÓN BÁSICA</t>
  </si>
  <si>
    <t>LOGRO DE LA COMPET.</t>
  </si>
  <si>
    <t>% NIVEL DE LOGRO ANUAL</t>
  </si>
  <si>
    <t>f</t>
  </si>
  <si>
    <t>SEXTO</t>
  </si>
  <si>
    <t>Amones Condori , Geovana</t>
  </si>
  <si>
    <t xml:space="preserve"> Ancco Machaca, Xiomara Yémely</t>
  </si>
  <si>
    <t>Añacata Huancco,Yeny Yuliana</t>
  </si>
  <si>
    <t xml:space="preserve">Apaza Zapana, Melany Sofía </t>
  </si>
  <si>
    <t>Apomayta Maquera , Yesenia Patricia</t>
  </si>
  <si>
    <t>Ccosi Cauna, Fiorela Karina</t>
  </si>
  <si>
    <t>Chata Vargas , Sandra</t>
  </si>
  <si>
    <t>Choque Humpire, Andrea Belén</t>
  </si>
  <si>
    <t xml:space="preserve"> Choquehuanca Quea , Ana  Mabel</t>
  </si>
  <si>
    <t>Condori Huancahuire, Alexandra Estephani</t>
  </si>
  <si>
    <t>Cusirimay Acuña Sunmy</t>
  </si>
  <si>
    <t>Cutipa,Hanacuni, Rosselie Adelaida .</t>
  </si>
  <si>
    <t>Fuentes Quenta, Milagros Rosario</t>
  </si>
  <si>
    <t>Jara Soncco, Marycarmen</t>
  </si>
  <si>
    <t>Mamani Chura , Milagros Treysi</t>
  </si>
  <si>
    <t xml:space="preserve"> Mamani Pari , Alisson Heidy</t>
  </si>
  <si>
    <t>EDUCACIÓN RELIGIOSA</t>
  </si>
  <si>
    <t>Conoce a Dios y asume su ident relig y espirit como pers digna, libre y trascent</t>
  </si>
  <si>
    <t>ASUME LA EXPER DEL ENCUENT PERS Y COMUNIT CON DIOS EN SU PROYECT DE VIDA EN COHERENCIA CON SU CREENCIA RELIGIOSA</t>
  </si>
  <si>
    <t>Transf su entorno desde el encuent pers y comunit con Dios y desde la fe que profesa</t>
  </si>
  <si>
    <t>Actúa coherentemente en razón de su fe según los princ de su conc moral en situac de la vida</t>
  </si>
  <si>
    <t>CONSTRUYE SU IDENT COMO PERS HUM, AMADA POR DIOS, DIGNA, LIBRE Y TRASCEN, COMPREN LA DOCT DE SU RELIG, ABIERTAS AL DIALOG CON LAS QUE LE SON CERCANAS</t>
  </si>
  <si>
    <t>Cultiva y valora las manif. relig. de su entorno argument su fe de manera comprensible y respetuosa</t>
  </si>
  <si>
    <t>: LOGRO ESPERADO, demuestra manejo satisfactorio de las tareas propuestas en el tiempo programado.</t>
  </si>
  <si>
    <t>: EN INICIO, progreso mínimo, dificultades en desarrollar tareas, necesita mayor tiempo de acompañamiento.</t>
  </si>
  <si>
    <t>NORMA LEYTON MAMANI</t>
  </si>
  <si>
    <t>"GUILLERMO AUZA ARCE"</t>
  </si>
  <si>
    <t>V</t>
  </si>
  <si>
    <t>x</t>
  </si>
  <si>
    <r>
      <t>V</t>
    </r>
    <r>
      <rPr>
        <vertAlign val="superscript"/>
        <sz val="10"/>
        <color theme="0"/>
        <rFont val="Chiller"/>
        <family val="5"/>
      </rPr>
      <t>+</t>
    </r>
  </si>
  <si>
    <r>
      <t>V</t>
    </r>
    <r>
      <rPr>
        <vertAlign val="superscript"/>
        <sz val="10"/>
        <color theme="0"/>
        <rFont val="Chiller"/>
        <family val="5"/>
      </rPr>
      <t>-</t>
    </r>
  </si>
  <si>
    <r>
      <t>V</t>
    </r>
    <r>
      <rPr>
        <vertAlign val="superscript"/>
        <sz val="10"/>
        <color theme="0"/>
        <rFont val="Chiller"/>
        <family val="5"/>
      </rPr>
      <t>±</t>
    </r>
  </si>
  <si>
    <t>COMPETENCIA 1</t>
  </si>
  <si>
    <t>COMPETENCIA 2</t>
  </si>
  <si>
    <t>COMPETENCIA 3</t>
  </si>
  <si>
    <t>COMPETENCIA 4</t>
  </si>
  <si>
    <t>COMPETENCIA 5</t>
  </si>
  <si>
    <t>CALIFICATIVO ANUAL DEL ÁREA CURRICULAR</t>
  </si>
  <si>
    <t>CALIFICATIVO ANUAL DE LAS COMPETENCIAS</t>
  </si>
  <si>
    <t>C1</t>
  </si>
  <si>
    <t>C2</t>
  </si>
  <si>
    <t>C3</t>
  </si>
  <si>
    <t>C4</t>
  </si>
  <si>
    <t>C5</t>
  </si>
  <si>
    <t>: LOGRO DESTACADO, evidencia nivel superior al esperado, aprendizajes más alla de lo esperado.</t>
  </si>
  <si>
    <t>: EN PROCESO, está próximo o cerca al nivel esperado, requiere acompañamiento.</t>
  </si>
  <si>
    <t>Almonte Limachi, Mayte Marilia</t>
  </si>
  <si>
    <t>DE LAS COMPETENCIAS</t>
  </si>
  <si>
    <t>DEL ÁREA CURRICULAR</t>
  </si>
  <si>
    <t>NIVEL DE LOGRO ANUAL</t>
  </si>
  <si>
    <t>MATRICULADOS</t>
  </si>
  <si>
    <t>EVALUADOS</t>
  </si>
  <si>
    <t>NO EVALUADOS</t>
  </si>
  <si>
    <t>SUBDIRECCIÓN</t>
  </si>
  <si>
    <t>_____________________</t>
  </si>
  <si>
    <t>VERSIÓN: 04·2019</t>
  </si>
  <si>
    <t>ü</t>
  </si>
  <si>
    <t>û</t>
  </si>
  <si>
    <t>ü</t>
  </si>
  <si>
    <t>þ</t>
  </si>
  <si>
    <t>I</t>
  </si>
  <si>
    <t>D</t>
  </si>
  <si>
    <t>J</t>
  </si>
  <si>
    <t>K</t>
  </si>
  <si>
    <t>L</t>
  </si>
  <si>
    <r>
      <t>ÁREA CURRICULAR</t>
    </r>
    <r>
      <rPr>
        <b/>
        <sz val="11"/>
        <color theme="1"/>
        <rFont val="Calibri"/>
        <family val="2"/>
      </rPr>
      <t>:</t>
    </r>
  </si>
  <si>
    <r>
      <t>NIVEL</t>
    </r>
    <r>
      <rPr>
        <b/>
        <sz val="11"/>
        <color theme="1"/>
        <rFont val="Calibri"/>
        <family val="2"/>
      </rPr>
      <t>:</t>
    </r>
  </si>
  <si>
    <r>
      <t>GRADO</t>
    </r>
    <r>
      <rPr>
        <b/>
        <sz val="11"/>
        <color theme="1"/>
        <rFont val="Calibri"/>
        <family val="2"/>
      </rPr>
      <t>:</t>
    </r>
  </si>
  <si>
    <r>
      <t>DOCENTE</t>
    </r>
    <r>
      <rPr>
        <b/>
        <sz val="11"/>
        <color theme="1"/>
        <rFont val="Calibri"/>
        <family val="2"/>
      </rPr>
      <t>:</t>
    </r>
  </si>
  <si>
    <r>
      <t>SECCIÓN</t>
    </r>
    <r>
      <rPr>
        <b/>
        <sz val="11"/>
        <color theme="1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</si>
</sst>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280A]dddd\ dd&quot; de &quot;mmmm&quot; de &quot;yyyy&quot;.&quot;;@"/>
    <numFmt numFmtId="165" formatCode="hh:mm:ss\ &quot;hs.&quot;"/>
    <numFmt numFmtId="166" formatCode="[$-F400]h:mm:ss\ AM/PM"/>
    <numFmt numFmtId="167" formatCode="&quot;Fecha: &quot;dd/mm/yyyy&quot;,&quot;\ hh:mm:ss\ &quot;hs.&quot;"/>
    <numFmt numFmtId="168" formatCode="[$-280A]dddd\ d&quot; de &quot;mmmm&quot; de &quot;yyyy;@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Blackadder ITC"/>
      <family val="5"/>
    </font>
    <font>
      <sz val="14"/>
      <color theme="1"/>
      <name val="Mistral"/>
      <family val="4"/>
    </font>
    <font>
      <sz val="10"/>
      <color theme="0"/>
      <name val="Wingdings"/>
      <charset val="2"/>
    </font>
    <font>
      <b/>
      <sz val="9"/>
      <name val="Arial"/>
      <family val="2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10"/>
      <color theme="0"/>
      <name val="Chiller"/>
      <family val="5"/>
    </font>
    <font>
      <vertAlign val="superscript"/>
      <sz val="10"/>
      <color theme="0"/>
      <name val="Chiller"/>
      <family val="5"/>
    </font>
    <font>
      <b/>
      <sz val="11"/>
      <color theme="3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5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4"/>
      <color theme="1"/>
      <name val="Wingdings"/>
      <charset val="2"/>
    </font>
    <font>
      <sz val="8"/>
      <color theme="0"/>
      <name val="Wingdings"/>
      <charset val="2"/>
    </font>
    <font>
      <sz val="11"/>
      <color theme="0"/>
      <name val="Wingdings"/>
      <charset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2E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7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/>
    <xf numFmtId="0" fontId="0" fillId="2" borderId="0" xfId="0" applyFill="1"/>
    <xf numFmtId="0" fontId="2" fillId="2" borderId="0" xfId="0" applyFont="1" applyFill="1"/>
    <xf numFmtId="0" fontId="0" fillId="2" borderId="0" xfId="0" applyFont="1" applyFill="1" applyAlignment="1"/>
    <xf numFmtId="0" fontId="8" fillId="2" borderId="0" xfId="0" applyFont="1" applyFill="1"/>
    <xf numFmtId="0" fontId="11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10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/>
    </xf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0" fillId="2" borderId="0" xfId="0" applyFill="1" applyAlignment="1" applyProtection="1">
      <protection locked="0"/>
    </xf>
    <xf numFmtId="0" fontId="0" fillId="2" borderId="0" xfId="0" applyFont="1" applyFill="1" applyAlignment="1" applyProtection="1">
      <protection locked="0"/>
    </xf>
    <xf numFmtId="0" fontId="13" fillId="2" borderId="19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0" fillId="0" borderId="0" xfId="0" applyFill="1" applyAlignment="1">
      <alignment horizontal="right"/>
    </xf>
    <xf numFmtId="10" fontId="6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Alignment="1">
      <alignment horizontal="center"/>
    </xf>
    <xf numFmtId="1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textRotation="90" wrapText="1" shrinkToFit="1"/>
      <protection locked="0"/>
    </xf>
    <xf numFmtId="0" fontId="5" fillId="2" borderId="0" xfId="0" applyFont="1" applyFill="1" applyBorder="1" applyAlignment="1">
      <alignment horizontal="center" vertical="center" textRotation="90" wrapText="1" shrinkToFit="1"/>
    </xf>
    <xf numFmtId="0" fontId="4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right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vertical="center" textRotation="90"/>
    </xf>
    <xf numFmtId="0" fontId="8" fillId="2" borderId="0" xfId="0" applyFont="1" applyFill="1" applyBorder="1" applyAlignment="1"/>
    <xf numFmtId="0" fontId="3" fillId="2" borderId="0" xfId="0" applyFont="1" applyFill="1" applyBorder="1" applyAlignment="1"/>
    <xf numFmtId="0" fontId="16" fillId="2" borderId="1" xfId="0" applyFont="1" applyFill="1" applyBorder="1" applyAlignment="1" applyProtection="1">
      <alignment horizontal="center" vertical="center" textRotation="90" wrapText="1" shrinkToFit="1"/>
      <protection locked="0"/>
    </xf>
    <xf numFmtId="0" fontId="16" fillId="2" borderId="3" xfId="0" applyFont="1" applyFill="1" applyBorder="1" applyAlignment="1" applyProtection="1">
      <alignment horizontal="center" vertical="center" textRotation="90" wrapText="1" shrinkToFit="1"/>
      <protection locked="0"/>
    </xf>
    <xf numFmtId="0" fontId="16" fillId="2" borderId="4" xfId="0" applyFont="1" applyFill="1" applyBorder="1" applyAlignment="1" applyProtection="1">
      <alignment horizontal="center" vertical="center" textRotation="90" wrapText="1" shrinkToFit="1"/>
      <protection locked="0"/>
    </xf>
    <xf numFmtId="10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/>
    <xf numFmtId="0" fontId="18" fillId="2" borderId="0" xfId="0" applyFont="1" applyFill="1"/>
    <xf numFmtId="0" fontId="6" fillId="2" borderId="28" xfId="0" applyFont="1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center" vertical="center"/>
      <protection hidden="1"/>
    </xf>
    <xf numFmtId="0" fontId="6" fillId="2" borderId="25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 applyProtection="1"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2" borderId="0" xfId="0" applyFill="1" applyProtection="1"/>
    <xf numFmtId="0" fontId="8" fillId="2" borderId="0" xfId="0" applyFont="1" applyFill="1" applyAlignment="1" applyProtection="1">
      <alignment horizontal="center"/>
      <protection hidden="1"/>
    </xf>
    <xf numFmtId="0" fontId="22" fillId="2" borderId="0" xfId="0" applyFont="1" applyFill="1" applyAlignment="1">
      <alignment horizontal="right"/>
    </xf>
    <xf numFmtId="0" fontId="22" fillId="2" borderId="0" xfId="0" applyFont="1" applyFill="1"/>
    <xf numFmtId="0" fontId="0" fillId="2" borderId="0" xfId="0" applyFill="1" applyAlignment="1" applyProtection="1">
      <alignment horizontal="left" vertical="center"/>
      <protection hidden="1"/>
    </xf>
    <xf numFmtId="0" fontId="23" fillId="2" borderId="0" xfId="0" applyFont="1" applyFill="1" applyProtection="1">
      <protection hidden="1"/>
    </xf>
    <xf numFmtId="0" fontId="5" fillId="2" borderId="0" xfId="0" applyFont="1" applyFill="1" applyAlignment="1" applyProtection="1">
      <protection locked="0"/>
    </xf>
    <xf numFmtId="0" fontId="5" fillId="2" borderId="0" xfId="0" applyFont="1" applyFill="1" applyAlignment="1" applyProtection="1">
      <protection hidden="1"/>
    </xf>
    <xf numFmtId="0" fontId="10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Protection="1">
      <protection locked="0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hidden="1"/>
    </xf>
    <xf numFmtId="0" fontId="23" fillId="2" borderId="0" xfId="0" applyFont="1" applyFill="1" applyAlignment="1" applyProtection="1">
      <alignment horizontal="right"/>
      <protection hidden="1"/>
    </xf>
    <xf numFmtId="0" fontId="6" fillId="2" borderId="0" xfId="0" applyFont="1" applyFill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 vertical="center" textRotation="90" wrapText="1" shrinkToFit="1"/>
      <protection hidden="1"/>
    </xf>
    <xf numFmtId="0" fontId="16" fillId="2" borderId="4" xfId="0" applyFont="1" applyFill="1" applyBorder="1" applyAlignment="1" applyProtection="1">
      <alignment horizontal="center" vertical="center" textRotation="90" wrapText="1" shrinkToFit="1"/>
      <protection hidden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0" fillId="2" borderId="0" xfId="0" applyFont="1" applyFill="1"/>
    <xf numFmtId="0" fontId="6" fillId="2" borderId="0" xfId="0" applyFont="1" applyFill="1" applyAlignment="1" applyProtection="1">
      <alignment horizontal="center"/>
      <protection hidden="1"/>
    </xf>
    <xf numFmtId="0" fontId="0" fillId="2" borderId="0" xfId="0" applyFont="1" applyFill="1" applyAlignment="1" applyProtection="1">
      <alignment horizontal="center" vertical="center" wrapText="1"/>
      <protection hidden="1"/>
    </xf>
    <xf numFmtId="0" fontId="0" fillId="2" borderId="0" xfId="0" applyFont="1" applyFill="1" applyAlignment="1" applyProtection="1">
      <alignment horizontal="center" wrapText="1"/>
      <protection hidden="1"/>
    </xf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10" fontId="0" fillId="2" borderId="0" xfId="0" applyNumberFormat="1" applyFill="1" applyAlignment="1">
      <alignment horizontal="left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 applyProtection="1">
      <alignment vertical="center"/>
      <protection hidden="1"/>
    </xf>
    <xf numFmtId="0" fontId="21" fillId="0" borderId="11" xfId="0" applyFont="1" applyBorder="1" applyAlignment="1" applyProtection="1">
      <alignment vertical="center"/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29" fillId="2" borderId="0" xfId="0" applyFont="1" applyFill="1" applyAlignment="1" applyProtection="1">
      <protection locked="0"/>
    </xf>
    <xf numFmtId="0" fontId="27" fillId="4" borderId="10" xfId="0" applyFont="1" applyFill="1" applyBorder="1" applyAlignment="1">
      <alignment horizontal="center" vertical="center" textRotation="90" wrapText="1" shrinkToFit="1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7" fillId="4" borderId="53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Alignment="1" applyProtection="1">
      <alignment horizontal="right" vertical="center"/>
      <protection hidden="1"/>
    </xf>
    <xf numFmtId="165" fontId="9" fillId="2" borderId="0" xfId="0" applyNumberFormat="1" applyFont="1" applyFill="1" applyBorder="1" applyAlignment="1" applyProtection="1">
      <protection hidden="1"/>
    </xf>
    <xf numFmtId="0" fontId="2" fillId="3" borderId="43" xfId="0" applyFont="1" applyFill="1" applyBorder="1" applyAlignment="1">
      <alignment horizontal="center"/>
    </xf>
    <xf numFmtId="0" fontId="15" fillId="3" borderId="50" xfId="0" applyFont="1" applyFill="1" applyBorder="1" applyAlignment="1">
      <alignment horizontal="right" vertical="center"/>
    </xf>
    <xf numFmtId="0" fontId="15" fillId="3" borderId="51" xfId="0" applyFont="1" applyFill="1" applyBorder="1" applyAlignment="1">
      <alignment horizontal="right" vertical="center"/>
    </xf>
    <xf numFmtId="0" fontId="15" fillId="3" borderId="40" xfId="0" applyFont="1" applyFill="1" applyBorder="1" applyAlignment="1">
      <alignment horizontal="right" vertical="center"/>
    </xf>
    <xf numFmtId="0" fontId="15" fillId="3" borderId="50" xfId="0" applyFont="1" applyFill="1" applyBorder="1" applyAlignment="1">
      <alignment horizontal="right"/>
    </xf>
    <xf numFmtId="0" fontId="15" fillId="3" borderId="51" xfId="0" applyFont="1" applyFill="1" applyBorder="1" applyAlignment="1">
      <alignment horizontal="right"/>
    </xf>
    <xf numFmtId="0" fontId="15" fillId="3" borderId="40" xfId="0" applyFont="1" applyFill="1" applyBorder="1" applyAlignment="1">
      <alignment horizontal="right"/>
    </xf>
    <xf numFmtId="0" fontId="6" fillId="2" borderId="0" xfId="0" applyFont="1" applyFill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protection locked="0"/>
    </xf>
    <xf numFmtId="167" fontId="9" fillId="0" borderId="0" xfId="0" applyNumberFormat="1" applyFont="1" applyAlignment="1" applyProtection="1">
      <protection hidden="1"/>
    </xf>
    <xf numFmtId="0" fontId="16" fillId="2" borderId="0" xfId="0" applyFont="1" applyFill="1" applyAlignment="1" applyProtection="1">
      <alignment horizontal="right" vertical="top"/>
      <protection hidden="1"/>
    </xf>
    <xf numFmtId="0" fontId="16" fillId="2" borderId="0" xfId="0" applyFont="1" applyFill="1" applyAlignment="1">
      <alignment horizontal="left" vertical="top"/>
    </xf>
    <xf numFmtId="167" fontId="16" fillId="0" borderId="0" xfId="0" applyNumberFormat="1" applyFont="1" applyAlignment="1" applyProtection="1">
      <alignment vertical="top"/>
      <protection hidden="1"/>
    </xf>
    <xf numFmtId="0" fontId="34" fillId="2" borderId="0" xfId="0" applyFont="1" applyFill="1" applyProtection="1">
      <protection hidden="1"/>
    </xf>
    <xf numFmtId="167" fontId="35" fillId="2" borderId="0" xfId="0" applyNumberFormat="1" applyFont="1" applyFill="1" applyAlignment="1" applyProtection="1">
      <alignment vertical="top"/>
      <protection hidden="1"/>
    </xf>
    <xf numFmtId="0" fontId="35" fillId="2" borderId="0" xfId="0" applyFont="1" applyFill="1" applyProtection="1">
      <protection hidden="1"/>
    </xf>
    <xf numFmtId="0" fontId="35" fillId="2" borderId="0" xfId="0" applyFont="1" applyFill="1" applyAlignment="1" applyProtection="1">
      <alignment vertical="center"/>
      <protection hidden="1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2" fillId="0" borderId="0" xfId="0" applyFont="1" applyAlignment="1"/>
    <xf numFmtId="0" fontId="2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/>
    <xf numFmtId="0" fontId="13" fillId="2" borderId="0" xfId="0" applyFont="1" applyFill="1" applyAlignment="1"/>
    <xf numFmtId="0" fontId="13" fillId="2" borderId="0" xfId="0" applyFont="1" applyFill="1"/>
    <xf numFmtId="0" fontId="2" fillId="2" borderId="0" xfId="0" applyFont="1" applyFill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 vertical="center" textRotation="90" wrapText="1" shrinkToFit="1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/>
      <protection hidden="1"/>
    </xf>
    <xf numFmtId="0" fontId="33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  <protection hidden="1"/>
    </xf>
    <xf numFmtId="0" fontId="16" fillId="2" borderId="73" xfId="0" applyFont="1" applyFill="1" applyBorder="1" applyAlignment="1" applyProtection="1">
      <alignment horizontal="center" vertical="center" textRotation="90" wrapText="1" shrinkToFit="1"/>
      <protection locked="0"/>
    </xf>
    <xf numFmtId="0" fontId="16" fillId="2" borderId="39" xfId="0" applyFont="1" applyFill="1" applyBorder="1" applyAlignment="1" applyProtection="1">
      <alignment horizontal="center" vertical="center" textRotation="90" wrapText="1" shrinkToFit="1"/>
      <protection locked="0"/>
    </xf>
    <xf numFmtId="0" fontId="9" fillId="2" borderId="6" xfId="0" applyFont="1" applyFill="1" applyBorder="1" applyAlignment="1"/>
    <xf numFmtId="10" fontId="6" fillId="2" borderId="0" xfId="1" applyNumberFormat="1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/>
    <xf numFmtId="0" fontId="5" fillId="2" borderId="0" xfId="0" applyFont="1" applyFill="1" applyBorder="1" applyAlignment="1" applyProtection="1">
      <alignment horizontal="left"/>
      <protection hidden="1"/>
    </xf>
    <xf numFmtId="0" fontId="28" fillId="2" borderId="0" xfId="0" applyFont="1" applyFill="1" applyBorder="1" applyAlignment="1" applyProtection="1">
      <alignment horizontal="center" vertical="center" wrapText="1"/>
      <protection hidden="1"/>
    </xf>
    <xf numFmtId="164" fontId="19" fillId="2" borderId="0" xfId="0" applyNumberFormat="1" applyFont="1" applyFill="1" applyBorder="1" applyAlignment="1" applyProtection="1">
      <alignment horizontal="center" vertical="center"/>
      <protection hidden="1"/>
    </xf>
    <xf numFmtId="167" fontId="16" fillId="2" borderId="0" xfId="0" applyNumberFormat="1" applyFont="1" applyFill="1" applyBorder="1" applyAlignment="1" applyProtection="1">
      <alignment horizontal="right" vertical="top"/>
      <protection hidden="1"/>
    </xf>
    <xf numFmtId="0" fontId="12" fillId="2" borderId="0" xfId="0" applyFont="1" applyFill="1" applyBorder="1" applyAlignment="1">
      <alignment vertical="center"/>
    </xf>
    <xf numFmtId="0" fontId="5" fillId="2" borderId="0" xfId="0" applyFont="1" applyFill="1" applyBorder="1" applyProtection="1">
      <protection hidden="1"/>
    </xf>
    <xf numFmtId="0" fontId="10" fillId="2" borderId="0" xfId="0" applyFont="1" applyFill="1" applyBorder="1"/>
    <xf numFmtId="0" fontId="16" fillId="2" borderId="73" xfId="0" applyFont="1" applyFill="1" applyBorder="1" applyAlignment="1" applyProtection="1">
      <alignment horizontal="center" vertical="center" textRotation="90" wrapText="1" shrinkToFit="1"/>
      <protection hidden="1"/>
    </xf>
    <xf numFmtId="0" fontId="9" fillId="2" borderId="0" xfId="0" applyFont="1" applyFill="1" applyBorder="1" applyAlignment="1"/>
    <xf numFmtId="164" fontId="19" fillId="2" borderId="54" xfId="0" applyNumberFormat="1" applyFont="1" applyFill="1" applyBorder="1" applyAlignment="1" applyProtection="1">
      <alignment vertical="center"/>
      <protection hidden="1"/>
    </xf>
    <xf numFmtId="1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6" fillId="0" borderId="75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right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6" fillId="3" borderId="43" xfId="0" applyFont="1" applyFill="1" applyBorder="1" applyAlignment="1">
      <alignment horizontal="center" vertical="center"/>
    </xf>
    <xf numFmtId="0" fontId="4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Font="1" applyProtection="1"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0" fontId="21" fillId="0" borderId="25" xfId="0" applyFont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21" fillId="0" borderId="80" xfId="0" applyFont="1" applyBorder="1" applyAlignment="1" applyProtection="1">
      <alignment horizontal="center"/>
      <protection hidden="1"/>
    </xf>
    <xf numFmtId="0" fontId="21" fillId="0" borderId="4" xfId="0" applyFont="1" applyBorder="1" applyAlignment="1" applyProtection="1">
      <alignment horizontal="center"/>
      <protection hidden="1"/>
    </xf>
    <xf numFmtId="0" fontId="21" fillId="0" borderId="60" xfId="0" applyFont="1" applyBorder="1" applyAlignment="1" applyProtection="1">
      <alignment horizontal="center"/>
      <protection hidden="1"/>
    </xf>
    <xf numFmtId="168" fontId="6" fillId="0" borderId="0" xfId="0" applyNumberFormat="1" applyFont="1" applyAlignment="1">
      <alignment horizontal="left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6" fillId="0" borderId="88" xfId="0" applyFont="1" applyBorder="1" applyAlignment="1" applyProtection="1">
      <alignment horizontal="left"/>
      <protection hidden="1"/>
    </xf>
    <xf numFmtId="0" fontId="0" fillId="0" borderId="48" xfId="0" applyBorder="1" applyAlignment="1">
      <alignment horizontal="center" vertical="center"/>
    </xf>
    <xf numFmtId="0" fontId="6" fillId="0" borderId="89" xfId="0" applyFont="1" applyBorder="1" applyAlignment="1" applyProtection="1">
      <alignment horizontal="left"/>
      <protection hidden="1"/>
    </xf>
    <xf numFmtId="0" fontId="0" fillId="0" borderId="90" xfId="0" applyBorder="1" applyAlignment="1">
      <alignment horizontal="center" vertical="center"/>
    </xf>
    <xf numFmtId="0" fontId="6" fillId="0" borderId="91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2" fillId="0" borderId="88" xfId="0" applyFont="1" applyBorder="1" applyAlignment="1" applyProtection="1">
      <alignment horizontal="center" vertical="center"/>
      <protection locked="0"/>
    </xf>
    <xf numFmtId="0" fontId="42" fillId="0" borderId="89" xfId="0" applyFont="1" applyBorder="1" applyAlignment="1" applyProtection="1">
      <alignment horizontal="center" vertical="center"/>
      <protection locked="0"/>
    </xf>
    <xf numFmtId="0" fontId="42" fillId="0" borderId="91" xfId="0" applyFont="1" applyBorder="1" applyAlignment="1" applyProtection="1">
      <alignment horizontal="center" vertical="center"/>
      <protection locked="0"/>
    </xf>
    <xf numFmtId="0" fontId="21" fillId="0" borderId="87" xfId="0" applyFont="1" applyBorder="1" applyAlignment="1" applyProtection="1">
      <alignment horizontal="center" vertical="center"/>
      <protection hidden="1"/>
    </xf>
    <xf numFmtId="0" fontId="21" fillId="0" borderId="92" xfId="0" applyFont="1" applyBorder="1" applyAlignment="1" applyProtection="1">
      <alignment horizontal="center" vertical="center"/>
      <protection hidden="1"/>
    </xf>
    <xf numFmtId="0" fontId="21" fillId="0" borderId="93" xfId="0" applyFont="1" applyBorder="1" applyAlignment="1" applyProtection="1">
      <alignment horizontal="center" vertical="center"/>
      <protection hidden="1"/>
    </xf>
    <xf numFmtId="0" fontId="21" fillId="0" borderId="48" xfId="0" applyFont="1" applyBorder="1" applyAlignment="1" applyProtection="1">
      <alignment horizontal="center" vertic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0" fontId="21" fillId="0" borderId="94" xfId="0" applyFont="1" applyBorder="1" applyAlignment="1" applyProtection="1">
      <alignment horizontal="center" vertical="center"/>
      <protection hidden="1"/>
    </xf>
    <xf numFmtId="0" fontId="21" fillId="0" borderId="90" xfId="0" applyFont="1" applyBorder="1" applyAlignment="1" applyProtection="1">
      <alignment horizontal="center" vertical="center"/>
      <protection hidden="1"/>
    </xf>
    <xf numFmtId="0" fontId="21" fillId="0" borderId="95" xfId="0" applyFont="1" applyBorder="1" applyAlignment="1" applyProtection="1">
      <alignment horizontal="center" vertical="center"/>
      <protection hidden="1"/>
    </xf>
    <xf numFmtId="0" fontId="21" fillId="0" borderId="96" xfId="0" applyFont="1" applyBorder="1" applyAlignment="1" applyProtection="1">
      <alignment horizontal="center" vertical="center"/>
      <protection hidden="1"/>
    </xf>
    <xf numFmtId="0" fontId="33" fillId="0" borderId="0" xfId="0" applyFont="1"/>
    <xf numFmtId="0" fontId="7" fillId="4" borderId="13" xfId="0" applyFont="1" applyFill="1" applyBorder="1" applyAlignment="1" applyProtection="1">
      <alignment horizontal="center"/>
      <protection locked="0"/>
    </xf>
    <xf numFmtId="0" fontId="7" fillId="4" borderId="17" xfId="0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Alignment="1" applyProtection="1">
      <alignment horizontal="center"/>
      <protection locked="0"/>
    </xf>
    <xf numFmtId="167" fontId="40" fillId="0" borderId="0" xfId="0" applyNumberFormat="1" applyFont="1" applyAlignment="1" applyProtection="1">
      <alignment horizontal="right" vertical="top"/>
      <protection hidden="1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37" fillId="0" borderId="87" xfId="0" applyFont="1" applyBorder="1" applyAlignment="1" applyProtection="1">
      <alignment horizontal="center" vertical="center"/>
      <protection hidden="1"/>
    </xf>
    <xf numFmtId="0" fontId="37" fillId="0" borderId="92" xfId="0" applyFont="1" applyBorder="1" applyAlignment="1" applyProtection="1">
      <alignment horizontal="center" vertical="center"/>
      <protection hidden="1"/>
    </xf>
    <xf numFmtId="0" fontId="37" fillId="0" borderId="93" xfId="0" applyFont="1" applyBorder="1" applyAlignment="1" applyProtection="1">
      <alignment horizontal="center" vertical="center"/>
      <protection hidden="1"/>
    </xf>
    <xf numFmtId="0" fontId="37" fillId="0" borderId="48" xfId="0" applyFont="1" applyBorder="1" applyAlignment="1" applyProtection="1">
      <alignment horizontal="center" vertical="center"/>
      <protection hidden="1"/>
    </xf>
    <xf numFmtId="0" fontId="37" fillId="0" borderId="15" xfId="0" applyFont="1" applyBorder="1" applyAlignment="1" applyProtection="1">
      <alignment horizontal="center" vertical="center"/>
      <protection hidden="1"/>
    </xf>
    <xf numFmtId="0" fontId="37" fillId="0" borderId="94" xfId="0" applyFont="1" applyBorder="1" applyAlignment="1" applyProtection="1">
      <alignment horizontal="center" vertical="center"/>
      <protection hidden="1"/>
    </xf>
    <xf numFmtId="0" fontId="37" fillId="0" borderId="90" xfId="0" applyFont="1" applyBorder="1" applyAlignment="1" applyProtection="1">
      <alignment horizontal="center" vertical="center"/>
      <protection hidden="1"/>
    </xf>
    <xf numFmtId="0" fontId="37" fillId="0" borderId="95" xfId="0" applyFont="1" applyBorder="1" applyAlignment="1" applyProtection="1">
      <alignment horizontal="center" vertical="center"/>
      <protection hidden="1"/>
    </xf>
    <xf numFmtId="0" fontId="37" fillId="0" borderId="96" xfId="0" applyFont="1" applyBorder="1" applyAlignment="1" applyProtection="1">
      <alignment horizontal="center" vertical="center"/>
      <protection hidden="1"/>
    </xf>
    <xf numFmtId="0" fontId="6" fillId="2" borderId="80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60" xfId="0" applyFont="1" applyFill="1" applyBorder="1" applyAlignment="1" applyProtection="1">
      <alignment horizontal="center" vertical="center"/>
      <protection hidden="1"/>
    </xf>
    <xf numFmtId="164" fontId="19" fillId="2" borderId="0" xfId="0" applyNumberFormat="1" applyFont="1" applyFill="1" applyBorder="1" applyAlignment="1" applyProtection="1">
      <alignment vertical="center"/>
      <protection hidden="1"/>
    </xf>
    <xf numFmtId="0" fontId="37" fillId="0" borderId="80" xfId="0" applyFont="1" applyBorder="1" applyAlignment="1" applyProtection="1">
      <alignment horizontal="center"/>
      <protection hidden="1"/>
    </xf>
    <xf numFmtId="0" fontId="37" fillId="0" borderId="4" xfId="0" applyFont="1" applyBorder="1" applyAlignment="1" applyProtection="1">
      <alignment horizontal="center"/>
      <protection hidden="1"/>
    </xf>
    <xf numFmtId="0" fontId="37" fillId="0" borderId="60" xfId="0" applyFont="1" applyBorder="1" applyAlignment="1" applyProtection="1">
      <alignment horizontal="center"/>
      <protection hidden="1"/>
    </xf>
    <xf numFmtId="0" fontId="43" fillId="2" borderId="11" xfId="0" applyFont="1" applyFill="1" applyBorder="1" applyAlignment="1" applyProtection="1">
      <alignment horizontal="center"/>
      <protection locked="0"/>
    </xf>
    <xf numFmtId="0" fontId="43" fillId="2" borderId="12" xfId="0" applyFont="1" applyFill="1" applyBorder="1" applyAlignment="1" applyProtection="1">
      <alignment horizontal="center"/>
      <protection locked="0"/>
    </xf>
    <xf numFmtId="0" fontId="43" fillId="2" borderId="15" xfId="0" applyFont="1" applyFill="1" applyBorder="1" applyAlignment="1" applyProtection="1">
      <alignment horizontal="center"/>
      <protection locked="0"/>
    </xf>
    <xf numFmtId="0" fontId="43" fillId="2" borderId="16" xfId="0" applyFont="1" applyFill="1" applyBorder="1" applyAlignment="1" applyProtection="1">
      <alignment horizontal="center"/>
      <protection locked="0"/>
    </xf>
    <xf numFmtId="0" fontId="43" fillId="2" borderId="49" xfId="0" applyFont="1" applyFill="1" applyBorder="1" applyAlignment="1" applyProtection="1">
      <alignment horizontal="center"/>
      <protection locked="0"/>
    </xf>
    <xf numFmtId="0" fontId="43" fillId="2" borderId="19" xfId="0" applyFont="1" applyFill="1" applyBorder="1" applyAlignment="1" applyProtection="1">
      <alignment horizontal="center"/>
      <protection locked="0"/>
    </xf>
    <xf numFmtId="0" fontId="43" fillId="2" borderId="20" xfId="0" applyFont="1" applyFill="1" applyBorder="1" applyAlignment="1" applyProtection="1">
      <alignment horizontal="center"/>
      <protection locked="0"/>
    </xf>
    <xf numFmtId="0" fontId="43" fillId="2" borderId="48" xfId="0" applyFont="1" applyFill="1" applyBorder="1" applyAlignment="1" applyProtection="1">
      <alignment horizontal="center"/>
      <protection locked="0"/>
    </xf>
    <xf numFmtId="0" fontId="43" fillId="2" borderId="22" xfId="0" applyFont="1" applyFill="1" applyBorder="1" applyAlignment="1" applyProtection="1">
      <alignment horizontal="center"/>
      <protection locked="0"/>
    </xf>
    <xf numFmtId="0" fontId="43" fillId="2" borderId="14" xfId="0" applyFont="1" applyFill="1" applyBorder="1" applyAlignment="1" applyProtection="1">
      <alignment horizontal="center"/>
      <protection locked="0"/>
    </xf>
    <xf numFmtId="0" fontId="43" fillId="2" borderId="18" xfId="0" applyFont="1" applyFill="1" applyBorder="1" applyAlignment="1" applyProtection="1">
      <alignment horizontal="center"/>
      <protection locked="0"/>
    </xf>
    <xf numFmtId="0" fontId="43" fillId="2" borderId="68" xfId="0" applyFont="1" applyFill="1" applyBorder="1" applyAlignment="1" applyProtection="1">
      <alignment horizontal="center"/>
      <protection locked="0"/>
    </xf>
    <xf numFmtId="0" fontId="43" fillId="2" borderId="69" xfId="0" applyFont="1" applyFill="1" applyBorder="1" applyAlignment="1" applyProtection="1">
      <alignment horizontal="center"/>
      <protection locked="0"/>
    </xf>
    <xf numFmtId="0" fontId="43" fillId="2" borderId="70" xfId="0" applyFont="1" applyFill="1" applyBorder="1" applyAlignment="1" applyProtection="1">
      <alignment horizontal="center"/>
      <protection locked="0"/>
    </xf>
    <xf numFmtId="0" fontId="43" fillId="2" borderId="71" xfId="0" applyFont="1" applyFill="1" applyBorder="1" applyAlignment="1" applyProtection="1">
      <alignment horizontal="center"/>
      <protection locked="0"/>
    </xf>
    <xf numFmtId="0" fontId="30" fillId="2" borderId="0" xfId="0" applyFont="1" applyFill="1" applyAlignment="1" applyProtection="1">
      <protection locked="0"/>
    </xf>
    <xf numFmtId="0" fontId="44" fillId="2" borderId="0" xfId="0" applyFont="1" applyFill="1" applyAlignment="1" applyProtection="1">
      <alignment horizontal="center"/>
      <protection locked="0"/>
    </xf>
    <xf numFmtId="0" fontId="45" fillId="2" borderId="0" xfId="0" applyFont="1" applyFill="1"/>
    <xf numFmtId="0" fontId="45" fillId="2" borderId="0" xfId="0" applyFont="1" applyFill="1" applyAlignment="1">
      <alignment horizontal="center"/>
    </xf>
    <xf numFmtId="0" fontId="43" fillId="2" borderId="11" xfId="0" applyFont="1" applyFill="1" applyBorder="1" applyAlignment="1" applyProtection="1">
      <alignment horizontal="center" vertical="center"/>
      <protection locked="0"/>
    </xf>
    <xf numFmtId="0" fontId="43" fillId="2" borderId="12" xfId="0" applyFont="1" applyFill="1" applyBorder="1" applyAlignment="1" applyProtection="1">
      <alignment horizontal="center" vertical="center"/>
      <protection locked="0"/>
    </xf>
    <xf numFmtId="0" fontId="43" fillId="2" borderId="15" xfId="0" applyFont="1" applyFill="1" applyBorder="1" applyAlignment="1" applyProtection="1">
      <alignment horizontal="center" vertical="center"/>
      <protection locked="0"/>
    </xf>
    <xf numFmtId="0" fontId="43" fillId="2" borderId="16" xfId="0" applyFont="1" applyFill="1" applyBorder="1" applyAlignment="1" applyProtection="1">
      <alignment horizontal="center" vertical="center"/>
      <protection locked="0"/>
    </xf>
    <xf numFmtId="0" fontId="43" fillId="2" borderId="49" xfId="0" applyFont="1" applyFill="1" applyBorder="1" applyAlignment="1" applyProtection="1">
      <alignment horizontal="center" vertical="center"/>
      <protection locked="0"/>
    </xf>
    <xf numFmtId="0" fontId="43" fillId="2" borderId="52" xfId="0" applyFont="1" applyFill="1" applyBorder="1" applyAlignment="1" applyProtection="1">
      <alignment horizontal="center" vertical="center"/>
      <protection locked="0"/>
    </xf>
    <xf numFmtId="0" fontId="43" fillId="2" borderId="19" xfId="0" applyFont="1" applyFill="1" applyBorder="1" applyAlignment="1" applyProtection="1">
      <alignment horizontal="center" vertical="center"/>
      <protection locked="0"/>
    </xf>
    <xf numFmtId="0" fontId="43" fillId="2" borderId="20" xfId="0" applyFont="1" applyFill="1" applyBorder="1" applyAlignment="1" applyProtection="1">
      <alignment horizontal="center" vertical="center"/>
      <protection locked="0"/>
    </xf>
    <xf numFmtId="0" fontId="43" fillId="2" borderId="22" xfId="0" applyFont="1" applyFill="1" applyBorder="1" applyAlignment="1" applyProtection="1">
      <alignment horizontal="center" vertical="center"/>
      <protection locked="0"/>
    </xf>
    <xf numFmtId="0" fontId="43" fillId="2" borderId="14" xfId="0" applyFont="1" applyFill="1" applyBorder="1" applyAlignment="1" applyProtection="1">
      <alignment horizontal="center" vertical="center"/>
      <protection locked="0"/>
    </xf>
    <xf numFmtId="0" fontId="43" fillId="2" borderId="18" xfId="0" applyFont="1" applyFill="1" applyBorder="1" applyAlignment="1" applyProtection="1">
      <alignment horizontal="center" vertical="center"/>
      <protection locked="0"/>
    </xf>
    <xf numFmtId="0" fontId="43" fillId="2" borderId="70" xfId="0" applyFont="1" applyFill="1" applyBorder="1" applyAlignment="1" applyProtection="1">
      <alignment horizontal="center" vertical="center"/>
      <protection locked="0"/>
    </xf>
    <xf numFmtId="0" fontId="43" fillId="2" borderId="68" xfId="0" applyFont="1" applyFill="1" applyBorder="1" applyAlignment="1" applyProtection="1">
      <alignment horizontal="center" vertical="center"/>
      <protection locked="0"/>
    </xf>
    <xf numFmtId="0" fontId="43" fillId="2" borderId="6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4" fillId="2" borderId="11" xfId="0" applyFont="1" applyFill="1" applyBorder="1" applyAlignment="1" applyProtection="1">
      <alignment horizontal="left" vertical="center"/>
      <protection hidden="1"/>
    </xf>
    <xf numFmtId="0" fontId="4" fillId="2" borderId="15" xfId="0" applyFont="1" applyFill="1" applyBorder="1" applyAlignment="1" applyProtection="1">
      <alignment horizontal="left" vertical="center"/>
      <protection hidden="1"/>
    </xf>
    <xf numFmtId="0" fontId="4" fillId="2" borderId="19" xfId="0" applyFont="1" applyFill="1" applyBorder="1" applyAlignment="1" applyProtection="1">
      <alignment horizontal="left" vertical="center"/>
      <protection hidden="1"/>
    </xf>
    <xf numFmtId="10" fontId="6" fillId="2" borderId="26" xfId="1" applyNumberFormat="1" applyFont="1" applyFill="1" applyBorder="1" applyAlignment="1" applyProtection="1">
      <alignment horizontal="center" vertical="center"/>
      <protection hidden="1"/>
    </xf>
    <xf numFmtId="10" fontId="6" fillId="2" borderId="27" xfId="1" applyNumberFormat="1" applyFont="1" applyFill="1" applyBorder="1" applyAlignment="1" applyProtection="1">
      <alignment horizontal="center" vertical="center"/>
      <protection hidden="1"/>
    </xf>
    <xf numFmtId="10" fontId="6" fillId="2" borderId="1" xfId="1" applyNumberFormat="1" applyFont="1" applyFill="1" applyBorder="1" applyAlignment="1" applyProtection="1">
      <alignment horizontal="center" vertical="center"/>
      <protection hidden="1"/>
    </xf>
    <xf numFmtId="10" fontId="6" fillId="2" borderId="36" xfId="1" applyNumberFormat="1" applyFont="1" applyFill="1" applyBorder="1" applyAlignment="1" applyProtection="1">
      <alignment horizontal="center" vertical="center"/>
      <protection hidden="1"/>
    </xf>
    <xf numFmtId="10" fontId="6" fillId="2" borderId="37" xfId="1" applyNumberFormat="1" applyFont="1" applyFill="1" applyBorder="1" applyAlignment="1" applyProtection="1">
      <alignment horizontal="center" vertical="center"/>
      <protection hidden="1"/>
    </xf>
    <xf numFmtId="10" fontId="6" fillId="2" borderId="38" xfId="1" applyNumberFormat="1" applyFont="1" applyFill="1" applyBorder="1" applyAlignment="1" applyProtection="1">
      <alignment horizontal="center" vertical="center"/>
      <protection hidden="1"/>
    </xf>
    <xf numFmtId="0" fontId="2" fillId="2" borderId="35" xfId="0" applyFont="1" applyFill="1" applyBorder="1" applyAlignment="1">
      <alignment horizontal="center" vertical="center"/>
    </xf>
    <xf numFmtId="10" fontId="6" fillId="2" borderId="33" xfId="1" applyNumberFormat="1" applyFont="1" applyFill="1" applyBorder="1" applyAlignment="1" applyProtection="1">
      <alignment horizontal="center" vertical="center"/>
      <protection hidden="1"/>
    </xf>
    <xf numFmtId="10" fontId="6" fillId="2" borderId="34" xfId="1" applyNumberFormat="1" applyFont="1" applyFill="1" applyBorder="1" applyAlignment="1" applyProtection="1">
      <alignment horizontal="center" vertical="center"/>
      <protection hidden="1"/>
    </xf>
    <xf numFmtId="10" fontId="6" fillId="2" borderId="3" xfId="1" applyNumberFormat="1" applyFont="1" applyFill="1" applyBorder="1" applyAlignment="1" applyProtection="1">
      <alignment horizontal="center" vertical="center"/>
      <protection hidden="1"/>
    </xf>
    <xf numFmtId="10" fontId="6" fillId="2" borderId="29" xfId="1" applyNumberFormat="1" applyFont="1" applyFill="1" applyBorder="1" applyAlignment="1" applyProtection="1">
      <alignment horizontal="center" vertical="center"/>
      <protection hidden="1"/>
    </xf>
    <xf numFmtId="10" fontId="6" fillId="2" borderId="31" xfId="1" applyNumberFormat="1" applyFont="1" applyFill="1" applyBorder="1" applyAlignment="1" applyProtection="1">
      <alignment horizontal="center" vertical="center"/>
      <protection hidden="1"/>
    </xf>
    <xf numFmtId="10" fontId="6" fillId="2" borderId="32" xfId="1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21" fillId="2" borderId="0" xfId="0" applyFont="1" applyFill="1" applyAlignment="1" applyProtection="1">
      <alignment horizontal="right"/>
      <protection locked="0"/>
    </xf>
    <xf numFmtId="0" fontId="16" fillId="2" borderId="62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10" fillId="3" borderId="58" xfId="0" applyFont="1" applyFill="1" applyBorder="1" applyAlignment="1">
      <alignment horizontal="center"/>
    </xf>
    <xf numFmtId="0" fontId="10" fillId="3" borderId="59" xfId="0" applyFont="1" applyFill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27" fillId="3" borderId="30" xfId="0" applyFont="1" applyFill="1" applyBorder="1" applyAlignment="1">
      <alignment horizontal="center"/>
    </xf>
    <xf numFmtId="0" fontId="27" fillId="3" borderId="37" xfId="0" applyFont="1" applyFill="1" applyBorder="1" applyAlignment="1">
      <alignment horizontal="center"/>
    </xf>
    <xf numFmtId="0" fontId="27" fillId="3" borderId="38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textRotation="90"/>
    </xf>
    <xf numFmtId="165" fontId="9" fillId="2" borderId="0" xfId="0" applyNumberFormat="1" applyFont="1" applyFill="1" applyBorder="1" applyAlignment="1" applyProtection="1">
      <alignment horizontal="center"/>
      <protection hidden="1"/>
    </xf>
    <xf numFmtId="164" fontId="21" fillId="2" borderId="0" xfId="0" applyNumberFormat="1" applyFont="1" applyFill="1" applyAlignment="1" applyProtection="1">
      <alignment horizontal="left"/>
      <protection hidden="1"/>
    </xf>
    <xf numFmtId="0" fontId="28" fillId="2" borderId="24" xfId="0" applyFont="1" applyFill="1" applyBorder="1" applyAlignment="1" applyProtection="1">
      <alignment horizontal="center" vertical="center" wrapText="1"/>
      <protection locked="0"/>
    </xf>
    <xf numFmtId="0" fontId="28" fillId="2" borderId="5" xfId="0" applyFont="1" applyFill="1" applyBorder="1" applyAlignment="1" applyProtection="1">
      <alignment horizontal="center" vertical="center" wrapText="1"/>
      <protection locked="0"/>
    </xf>
    <xf numFmtId="0" fontId="28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7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28" fillId="2" borderId="23" xfId="0" applyFont="1" applyFill="1" applyBorder="1" applyAlignment="1" applyProtection="1">
      <alignment horizontal="center" vertical="center" wrapText="1" shrinkToFit="1"/>
      <protection locked="0"/>
    </xf>
    <xf numFmtId="0" fontId="28" fillId="2" borderId="0" xfId="0" applyFont="1" applyFill="1" applyBorder="1" applyAlignment="1" applyProtection="1">
      <alignment horizontal="center" vertical="center" wrapText="1" shrinkToFit="1"/>
      <protection locked="0"/>
    </xf>
    <xf numFmtId="0" fontId="28" fillId="2" borderId="6" xfId="0" applyFont="1" applyFill="1" applyBorder="1" applyAlignment="1" applyProtection="1">
      <alignment horizontal="center" vertical="center" wrapText="1" shrinkToFit="1"/>
      <protection locked="0"/>
    </xf>
    <xf numFmtId="0" fontId="28" fillId="2" borderId="23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 textRotation="90"/>
    </xf>
    <xf numFmtId="0" fontId="18" fillId="2" borderId="56" xfId="0" applyFont="1" applyFill="1" applyBorder="1" applyAlignment="1">
      <alignment horizontal="center"/>
    </xf>
    <xf numFmtId="0" fontId="18" fillId="2" borderId="57" xfId="0" applyFont="1" applyFill="1" applyBorder="1" applyAlignment="1">
      <alignment horizontal="center"/>
    </xf>
    <xf numFmtId="0" fontId="18" fillId="2" borderId="41" xfId="0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right"/>
      <protection hidden="1"/>
    </xf>
    <xf numFmtId="0" fontId="20" fillId="2" borderId="0" xfId="0" applyFont="1" applyFill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left"/>
      <protection hidden="1"/>
    </xf>
    <xf numFmtId="166" fontId="9" fillId="2" borderId="0" xfId="0" applyNumberFormat="1" applyFont="1" applyFill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10" fontId="6" fillId="2" borderId="0" xfId="1" applyNumberFormat="1" applyFont="1" applyFill="1" applyBorder="1" applyAlignment="1" applyProtection="1">
      <alignment horizontal="center"/>
      <protection hidden="1"/>
    </xf>
    <xf numFmtId="10" fontId="6" fillId="2" borderId="0" xfId="1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16" fillId="2" borderId="7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10" fontId="6" fillId="2" borderId="3" xfId="1" applyNumberFormat="1" applyFont="1" applyFill="1" applyBorder="1" applyAlignment="1" applyProtection="1">
      <alignment horizontal="center"/>
      <protection hidden="1"/>
    </xf>
    <xf numFmtId="10" fontId="6" fillId="2" borderId="74" xfId="1" applyNumberFormat="1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>
      <alignment horizontal="center"/>
    </xf>
    <xf numFmtId="10" fontId="6" fillId="2" borderId="33" xfId="1" applyNumberFormat="1" applyFont="1" applyFill="1" applyBorder="1" applyAlignment="1" applyProtection="1">
      <alignment horizontal="center"/>
      <protection hidden="1"/>
    </xf>
    <xf numFmtId="10" fontId="6" fillId="2" borderId="34" xfId="1" applyNumberFormat="1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10" fontId="6" fillId="2" borderId="31" xfId="1" applyNumberFormat="1" applyFont="1" applyFill="1" applyBorder="1" applyAlignment="1" applyProtection="1">
      <alignment horizontal="center"/>
      <protection hidden="1"/>
    </xf>
    <xf numFmtId="10" fontId="6" fillId="2" borderId="35" xfId="1" applyNumberFormat="1" applyFont="1" applyFill="1" applyBorder="1" applyAlignment="1" applyProtection="1">
      <alignment horizontal="center"/>
      <protection hidden="1"/>
    </xf>
    <xf numFmtId="164" fontId="6" fillId="2" borderId="0" xfId="0" applyNumberFormat="1" applyFont="1" applyFill="1" applyAlignment="1" applyProtection="1">
      <alignment horizontal="left"/>
      <protection hidden="1"/>
    </xf>
    <xf numFmtId="0" fontId="6" fillId="2" borderId="0" xfId="0" applyFont="1" applyFill="1" applyAlignment="1" applyProtection="1">
      <alignment horizontal="right"/>
      <protection hidden="1"/>
    </xf>
    <xf numFmtId="0" fontId="24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18" fillId="2" borderId="61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28" fillId="2" borderId="24" xfId="0" applyFont="1" applyFill="1" applyBorder="1" applyAlignment="1" applyProtection="1">
      <alignment horizontal="center" vertical="center" wrapText="1"/>
      <protection hidden="1"/>
    </xf>
    <xf numFmtId="0" fontId="28" fillId="2" borderId="5" xfId="0" applyFont="1" applyFill="1" applyBorder="1" applyAlignment="1" applyProtection="1">
      <alignment horizontal="center" vertical="center" wrapText="1"/>
      <protection hidden="1"/>
    </xf>
    <xf numFmtId="0" fontId="28" fillId="2" borderId="6" xfId="0" applyFont="1" applyFill="1" applyBorder="1" applyAlignment="1" applyProtection="1">
      <alignment horizontal="center" vertical="center" wrapText="1"/>
      <protection hidden="1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0" fontId="6" fillId="0" borderId="26" xfId="1" applyNumberFormat="1" applyFont="1" applyBorder="1" applyAlignment="1">
      <alignment horizontal="center" vertical="center"/>
    </xf>
    <xf numFmtId="10" fontId="6" fillId="0" borderId="27" xfId="1" applyNumberFormat="1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 vertical="center"/>
    </xf>
    <xf numFmtId="10" fontId="6" fillId="0" borderId="36" xfId="1" applyNumberFormat="1" applyFont="1" applyBorder="1" applyAlignment="1">
      <alignment horizontal="center" vertical="center"/>
    </xf>
    <xf numFmtId="10" fontId="6" fillId="0" borderId="37" xfId="1" applyNumberFormat="1" applyFont="1" applyBorder="1" applyAlignment="1">
      <alignment horizontal="center" vertical="center"/>
    </xf>
    <xf numFmtId="10" fontId="6" fillId="0" borderId="38" xfId="1" applyNumberFormat="1" applyFont="1" applyBorder="1" applyAlignment="1">
      <alignment horizontal="center" vertical="center"/>
    </xf>
    <xf numFmtId="10" fontId="21" fillId="0" borderId="26" xfId="1" applyNumberFormat="1" applyFont="1" applyBorder="1" applyAlignment="1" applyProtection="1">
      <alignment horizontal="center"/>
      <protection hidden="1"/>
    </xf>
    <xf numFmtId="10" fontId="21" fillId="0" borderId="27" xfId="1" applyNumberFormat="1" applyFont="1" applyBorder="1" applyAlignment="1" applyProtection="1">
      <alignment horizontal="center"/>
      <protection hidden="1"/>
    </xf>
    <xf numFmtId="10" fontId="21" fillId="0" borderId="1" xfId="1" applyNumberFormat="1" applyFont="1" applyBorder="1" applyAlignment="1" applyProtection="1">
      <alignment horizontal="center"/>
      <protection hidden="1"/>
    </xf>
    <xf numFmtId="10" fontId="21" fillId="0" borderId="36" xfId="1" applyNumberFormat="1" applyFont="1" applyBorder="1" applyAlignment="1" applyProtection="1">
      <alignment horizontal="center"/>
      <protection hidden="1"/>
    </xf>
    <xf numFmtId="10" fontId="21" fillId="0" borderId="33" xfId="1" applyNumberFormat="1" applyFont="1" applyBorder="1" applyAlignment="1" applyProtection="1">
      <alignment horizontal="center"/>
      <protection hidden="1"/>
    </xf>
    <xf numFmtId="10" fontId="21" fillId="0" borderId="3" xfId="1" applyNumberFormat="1" applyFont="1" applyBorder="1" applyAlignment="1" applyProtection="1">
      <alignment horizontal="center"/>
      <protection hidden="1"/>
    </xf>
    <xf numFmtId="10" fontId="21" fillId="0" borderId="37" xfId="1" applyNumberFormat="1" applyFont="1" applyBorder="1" applyAlignment="1" applyProtection="1">
      <alignment horizontal="center"/>
      <protection hidden="1"/>
    </xf>
    <xf numFmtId="10" fontId="21" fillId="0" borderId="38" xfId="1" applyNumberFormat="1" applyFont="1" applyBorder="1" applyAlignment="1" applyProtection="1">
      <alignment horizontal="center"/>
      <protection hidden="1"/>
    </xf>
    <xf numFmtId="10" fontId="39" fillId="0" borderId="26" xfId="1" applyNumberFormat="1" applyFont="1" applyBorder="1" applyAlignment="1" applyProtection="1">
      <alignment horizontal="center"/>
      <protection hidden="1"/>
    </xf>
    <xf numFmtId="10" fontId="39" fillId="0" borderId="27" xfId="1" applyNumberFormat="1" applyFont="1" applyBorder="1" applyAlignment="1" applyProtection="1">
      <alignment horizontal="center"/>
      <protection hidden="1"/>
    </xf>
    <xf numFmtId="10" fontId="39" fillId="0" borderId="1" xfId="1" applyNumberFormat="1" applyFont="1" applyBorder="1" applyAlignment="1" applyProtection="1">
      <alignment horizontal="center"/>
      <protection hidden="1"/>
    </xf>
    <xf numFmtId="10" fontId="39" fillId="0" borderId="36" xfId="1" applyNumberFormat="1" applyFont="1" applyBorder="1" applyAlignment="1" applyProtection="1">
      <alignment horizontal="center"/>
      <protection hidden="1"/>
    </xf>
    <xf numFmtId="0" fontId="9" fillId="0" borderId="31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26" fillId="3" borderId="63" xfId="0" applyFont="1" applyFill="1" applyBorder="1" applyAlignment="1">
      <alignment horizontal="center" vertical="center" wrapText="1"/>
    </xf>
    <xf numFmtId="0" fontId="26" fillId="3" borderId="54" xfId="0" applyFont="1" applyFill="1" applyBorder="1" applyAlignment="1">
      <alignment horizontal="center" vertical="center" wrapText="1"/>
    </xf>
    <xf numFmtId="0" fontId="26" fillId="3" borderId="64" xfId="0" applyFont="1" applyFill="1" applyBorder="1" applyAlignment="1">
      <alignment horizontal="center" vertical="center" wrapText="1"/>
    </xf>
    <xf numFmtId="0" fontId="26" fillId="3" borderId="65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 wrapText="1"/>
    </xf>
    <xf numFmtId="0" fontId="26" fillId="3" borderId="66" xfId="0" applyFont="1" applyFill="1" applyBorder="1" applyAlignment="1">
      <alignment horizontal="center" vertical="center" wrapText="1"/>
    </xf>
    <xf numFmtId="0" fontId="2" fillId="3" borderId="78" xfId="0" applyFont="1" applyFill="1" applyBorder="1" applyAlignment="1">
      <alignment horizontal="center" vertical="center"/>
    </xf>
    <xf numFmtId="0" fontId="2" fillId="3" borderId="79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6" fillId="0" borderId="63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left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38" fillId="0" borderId="65" xfId="0" applyFont="1" applyBorder="1" applyAlignment="1" applyProtection="1">
      <alignment horizontal="center" vertical="center" wrapText="1"/>
      <protection hidden="1"/>
    </xf>
    <xf numFmtId="0" fontId="38" fillId="0" borderId="55" xfId="0" applyFont="1" applyBorder="1" applyAlignment="1" applyProtection="1">
      <alignment horizontal="center" vertical="center" wrapText="1"/>
      <protection hidden="1"/>
    </xf>
    <xf numFmtId="0" fontId="38" fillId="0" borderId="81" xfId="0" applyFont="1" applyBorder="1" applyAlignment="1" applyProtection="1">
      <alignment horizontal="center" vertical="center" wrapText="1"/>
      <protection hidden="1"/>
    </xf>
    <xf numFmtId="0" fontId="38" fillId="0" borderId="82" xfId="0" applyFont="1" applyBorder="1" applyAlignment="1" applyProtection="1">
      <alignment horizontal="center" vertical="center" wrapText="1"/>
      <protection hidden="1"/>
    </xf>
    <xf numFmtId="0" fontId="38" fillId="0" borderId="83" xfId="0" applyFont="1" applyBorder="1" applyAlignment="1" applyProtection="1">
      <alignment horizontal="center" vertical="center" wrapText="1"/>
      <protection hidden="1"/>
    </xf>
    <xf numFmtId="0" fontId="26" fillId="0" borderId="4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/>
    </xf>
    <xf numFmtId="0" fontId="6" fillId="0" borderId="86" xfId="0" applyFont="1" applyBorder="1" applyAlignment="1">
      <alignment horizontal="center"/>
    </xf>
    <xf numFmtId="0" fontId="21" fillId="0" borderId="62" xfId="0" applyFont="1" applyBorder="1" applyAlignment="1">
      <alignment horizontal="center" vertical="center" textRotation="90"/>
    </xf>
    <xf numFmtId="0" fontId="21" fillId="0" borderId="72" xfId="0" applyFont="1" applyBorder="1" applyAlignment="1">
      <alignment horizontal="center" vertical="center" textRotation="90"/>
    </xf>
    <xf numFmtId="0" fontId="21" fillId="0" borderId="82" xfId="0" applyFont="1" applyBorder="1" applyAlignment="1">
      <alignment horizontal="center" vertical="center" textRotation="90"/>
    </xf>
    <xf numFmtId="0" fontId="41" fillId="0" borderId="24" xfId="0" applyFont="1" applyBorder="1" applyAlignment="1" applyProtection="1">
      <alignment horizontal="center"/>
      <protection hidden="1"/>
    </xf>
    <xf numFmtId="0" fontId="41" fillId="0" borderId="5" xfId="0" applyFont="1" applyBorder="1" applyAlignment="1" applyProtection="1">
      <alignment horizontal="center"/>
      <protection hidden="1"/>
    </xf>
    <xf numFmtId="0" fontId="41" fillId="0" borderId="59" xfId="0" applyFont="1" applyBorder="1" applyAlignment="1" applyProtection="1">
      <alignment horizontal="center"/>
      <protection hidden="1"/>
    </xf>
    <xf numFmtId="0" fontId="41" fillId="0" borderId="80" xfId="0" applyFont="1" applyBorder="1" applyAlignment="1" applyProtection="1">
      <alignment horizontal="center"/>
      <protection hidden="1"/>
    </xf>
    <xf numFmtId="168" fontId="21" fillId="0" borderId="0" xfId="0" applyNumberFormat="1" applyFont="1" applyAlignment="1">
      <alignment horizontal="left"/>
    </xf>
    <xf numFmtId="0" fontId="21" fillId="0" borderId="0" xfId="0" applyFont="1" applyAlignment="1">
      <alignment horizontal="right"/>
    </xf>
    <xf numFmtId="0" fontId="26" fillId="3" borderId="44" xfId="0" applyFont="1" applyFill="1" applyBorder="1" applyAlignment="1">
      <alignment horizontal="center" vertical="center"/>
    </xf>
    <xf numFmtId="0" fontId="26" fillId="3" borderId="45" xfId="0" applyFont="1" applyFill="1" applyBorder="1" applyAlignment="1">
      <alignment horizontal="center" vertical="center"/>
    </xf>
    <xf numFmtId="10" fontId="21" fillId="0" borderId="26" xfId="1" applyNumberFormat="1" applyFont="1" applyBorder="1" applyAlignment="1" applyProtection="1">
      <alignment horizontal="center" vertical="center"/>
      <protection hidden="1"/>
    </xf>
    <xf numFmtId="10" fontId="21" fillId="0" borderId="27" xfId="1" applyNumberFormat="1" applyFont="1" applyBorder="1" applyAlignment="1" applyProtection="1">
      <alignment horizontal="center" vertical="center"/>
      <protection hidden="1"/>
    </xf>
    <xf numFmtId="10" fontId="21" fillId="0" borderId="1" xfId="1" applyNumberFormat="1" applyFont="1" applyBorder="1" applyAlignment="1" applyProtection="1">
      <alignment horizontal="center" vertical="center"/>
      <protection hidden="1"/>
    </xf>
    <xf numFmtId="10" fontId="21" fillId="0" borderId="36" xfId="1" applyNumberFormat="1" applyFont="1" applyBorder="1" applyAlignment="1" applyProtection="1">
      <alignment horizontal="center" vertical="center"/>
      <protection hidden="1"/>
    </xf>
    <xf numFmtId="10" fontId="21" fillId="0" borderId="37" xfId="1" applyNumberFormat="1" applyFont="1" applyBorder="1" applyAlignment="1" applyProtection="1">
      <alignment horizontal="center" vertical="center"/>
      <protection hidden="1"/>
    </xf>
    <xf numFmtId="10" fontId="21" fillId="0" borderId="38" xfId="1" applyNumberFormat="1" applyFont="1" applyBorder="1" applyAlignment="1" applyProtection="1">
      <alignment horizontal="center" vertical="center"/>
      <protection hidden="1"/>
    </xf>
    <xf numFmtId="0" fontId="23" fillId="2" borderId="0" xfId="0" applyFont="1" applyFill="1" applyAlignment="1" applyProtection="1">
      <alignment horizontal="center"/>
      <protection hidden="1"/>
    </xf>
  </cellXfs>
  <cellStyles count="2">
    <cellStyle name="Normal" xfId="0" builtinId="0"/>
    <cellStyle name="Porcentaje" xfId="1" builtinId="5"/>
  </cellStyles>
  <dxfs count="144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</dxfs>
  <tableStyles count="0" defaultTableStyle="TableStyleMedium2" defaultPivotStyle="PivotStyleLight16"/>
  <colors>
    <mruColors>
      <color rgb="FFE2E2E2"/>
      <color rgb="FFCCFFCC"/>
      <color rgb="FFFFCCFF"/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'NIVEL DE LOGRO 1º P'!$C$22</c:f>
              <c:strCache>
                <c:ptCount val="1"/>
                <c:pt idx="0">
                  <c:v>AD: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'NIVEL DE LOGRO 1º P'!$D$21:$H$21</c:f>
              <c:strCache>
                <c:ptCount val="5"/>
                <c:pt idx="0">
                  <c:v>COMPETENCIA 1</c:v>
                </c:pt>
                <c:pt idx="1">
                  <c:v>COMPETENCIA 2</c:v>
                </c:pt>
                <c:pt idx="2">
                  <c:v>COMPETENCIA 3</c:v>
                </c:pt>
                <c:pt idx="3">
                  <c:v>COMPETENCIA 4</c:v>
                </c:pt>
                <c:pt idx="4">
                  <c:v>COMPETENCIA 5</c:v>
                </c:pt>
              </c:strCache>
            </c:strRef>
          </c:cat>
          <c:val>
            <c:numRef>
              <c:f>'NIVEL DE LOGRO 1º P'!$D$22:$H$22</c:f>
              <c:numCache>
                <c:formatCode>0.00%</c:formatCode>
                <c:ptCount val="5"/>
                <c:pt idx="0">
                  <c:v>5.8823529411764705E-2</c:v>
                </c:pt>
                <c:pt idx="1">
                  <c:v>5.8823529411764705E-2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'NIVEL DE LOGRO 1º P'!$C$23</c:f>
              <c:strCache>
                <c:ptCount val="1"/>
                <c:pt idx="0">
                  <c:v>A: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'NIVEL DE LOGRO 1º P'!$D$21:$H$21</c:f>
              <c:strCache>
                <c:ptCount val="5"/>
                <c:pt idx="0">
                  <c:v>COMPETENCIA 1</c:v>
                </c:pt>
                <c:pt idx="1">
                  <c:v>COMPETENCIA 2</c:v>
                </c:pt>
                <c:pt idx="2">
                  <c:v>COMPETENCIA 3</c:v>
                </c:pt>
                <c:pt idx="3">
                  <c:v>COMPETENCIA 4</c:v>
                </c:pt>
                <c:pt idx="4">
                  <c:v>COMPETENCIA 5</c:v>
                </c:pt>
              </c:strCache>
            </c:strRef>
          </c:cat>
          <c:val>
            <c:numRef>
              <c:f>'NIVEL DE LOGRO 1º P'!$D$23:$H$23</c:f>
              <c:numCache>
                <c:formatCode>0.00%</c:formatCode>
                <c:ptCount val="5"/>
                <c:pt idx="0">
                  <c:v>0.76470588235294112</c:v>
                </c:pt>
                <c:pt idx="1">
                  <c:v>0.76470588235294112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'NIVEL DE LOGRO 1º P'!$C$24</c:f>
              <c:strCache>
                <c:ptCount val="1"/>
                <c:pt idx="0">
                  <c:v>B: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'NIVEL DE LOGRO 1º P'!$D$21:$H$21</c:f>
              <c:strCache>
                <c:ptCount val="5"/>
                <c:pt idx="0">
                  <c:v>COMPETENCIA 1</c:v>
                </c:pt>
                <c:pt idx="1">
                  <c:v>COMPETENCIA 2</c:v>
                </c:pt>
                <c:pt idx="2">
                  <c:v>COMPETENCIA 3</c:v>
                </c:pt>
                <c:pt idx="3">
                  <c:v>COMPETENCIA 4</c:v>
                </c:pt>
                <c:pt idx="4">
                  <c:v>COMPETENCIA 5</c:v>
                </c:pt>
              </c:strCache>
            </c:strRef>
          </c:cat>
          <c:val>
            <c:numRef>
              <c:f>'NIVEL DE LOGRO 1º P'!$D$24:$H$24</c:f>
              <c:numCache>
                <c:formatCode>0.00%</c:formatCode>
                <c:ptCount val="5"/>
                <c:pt idx="0">
                  <c:v>0.11764705882352941</c:v>
                </c:pt>
                <c:pt idx="1">
                  <c:v>5.8823529411764705E-2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'NIVEL DE LOGRO 1º P'!$C$25</c:f>
              <c:strCache>
                <c:ptCount val="1"/>
                <c:pt idx="0">
                  <c:v>C: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'NIVEL DE LOGRO 1º P'!$D$21:$H$21</c:f>
              <c:strCache>
                <c:ptCount val="5"/>
                <c:pt idx="0">
                  <c:v>COMPETENCIA 1</c:v>
                </c:pt>
                <c:pt idx="1">
                  <c:v>COMPETENCIA 2</c:v>
                </c:pt>
                <c:pt idx="2">
                  <c:v>COMPETENCIA 3</c:v>
                </c:pt>
                <c:pt idx="3">
                  <c:v>COMPETENCIA 4</c:v>
                </c:pt>
                <c:pt idx="4">
                  <c:v>COMPETENCIA 5</c:v>
                </c:pt>
              </c:strCache>
            </c:strRef>
          </c:cat>
          <c:val>
            <c:numRef>
              <c:f>'NIVEL DE LOGRO 1º P'!$D$25:$H$25</c:f>
              <c:numCache>
                <c:formatCode>0.00%</c:formatCode>
                <c:ptCount val="5"/>
                <c:pt idx="0">
                  <c:v>5.8823529411764705E-2</c:v>
                </c:pt>
                <c:pt idx="1">
                  <c:v>0.11764705882352941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30752"/>
        <c:axId val="113613568"/>
      </c:barChart>
      <c:catAx>
        <c:axId val="11873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3613568"/>
        <c:crosses val="autoZero"/>
        <c:auto val="1"/>
        <c:lblAlgn val="ctr"/>
        <c:lblOffset val="100"/>
        <c:noMultiLvlLbl val="0"/>
      </c:catAx>
      <c:valAx>
        <c:axId val="1136135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87307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'NIVEL DE LOGRO AL 2º P'!$C$22</c:f>
              <c:strCache>
                <c:ptCount val="1"/>
                <c:pt idx="0">
                  <c:v>AD: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2º P'!$D$20:$M$21</c:f>
              <c:multiLvlStrCache>
                <c:ptCount val="10"/>
                <c:lvl>
                  <c:pt idx="0">
                    <c:v>1º P</c:v>
                  </c:pt>
                  <c:pt idx="1">
                    <c:v>2º P</c:v>
                  </c:pt>
                  <c:pt idx="2">
                    <c:v>1º P</c:v>
                  </c:pt>
                  <c:pt idx="3">
                    <c:v>2º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1º P</c:v>
                  </c:pt>
                  <c:pt idx="9">
                    <c:v>2º P</c:v>
                  </c:pt>
                </c:lvl>
                <c:lvl>
                  <c:pt idx="0">
                    <c:v>1º COMPETENCIA</c:v>
                  </c:pt>
                  <c:pt idx="2">
                    <c:v>2º COMPETENCIA</c:v>
                  </c:pt>
                  <c:pt idx="4">
                    <c:v>3º COMPETENCIA</c:v>
                  </c:pt>
                  <c:pt idx="6">
                    <c:v>4º COMPETENCIA</c:v>
                  </c:pt>
                  <c:pt idx="8">
                    <c:v>5º COMPETENCIA</c:v>
                  </c:pt>
                </c:lvl>
              </c:multiLvlStrCache>
            </c:multiLvlStrRef>
          </c:cat>
          <c:val>
            <c:numRef>
              <c:f>'NIVEL DE LOGRO AL 2º P'!$D$22:$M$22</c:f>
              <c:numCache>
                <c:formatCode>0.00%</c:formatCode>
                <c:ptCount val="10"/>
                <c:pt idx="0">
                  <c:v>5.8823529411764705E-2</c:v>
                </c:pt>
                <c:pt idx="1">
                  <c:v>5.8823529411764705E-2</c:v>
                </c:pt>
                <c:pt idx="2">
                  <c:v>5.8823529411764705E-2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'NIVEL DE LOGRO AL 2º P'!$C$23</c:f>
              <c:strCache>
                <c:ptCount val="1"/>
                <c:pt idx="0">
                  <c:v>A: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2º P'!$D$20:$M$21</c:f>
              <c:multiLvlStrCache>
                <c:ptCount val="10"/>
                <c:lvl>
                  <c:pt idx="0">
                    <c:v>1º P</c:v>
                  </c:pt>
                  <c:pt idx="1">
                    <c:v>2º P</c:v>
                  </c:pt>
                  <c:pt idx="2">
                    <c:v>1º P</c:v>
                  </c:pt>
                  <c:pt idx="3">
                    <c:v>2º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1º P</c:v>
                  </c:pt>
                  <c:pt idx="9">
                    <c:v>2º P</c:v>
                  </c:pt>
                </c:lvl>
                <c:lvl>
                  <c:pt idx="0">
                    <c:v>1º COMPETENCIA</c:v>
                  </c:pt>
                  <c:pt idx="2">
                    <c:v>2º COMPETENCIA</c:v>
                  </c:pt>
                  <c:pt idx="4">
                    <c:v>3º COMPETENCIA</c:v>
                  </c:pt>
                  <c:pt idx="6">
                    <c:v>4º COMPETENCIA</c:v>
                  </c:pt>
                  <c:pt idx="8">
                    <c:v>5º COMPETENCIA</c:v>
                  </c:pt>
                </c:lvl>
              </c:multiLvlStrCache>
            </c:multiLvlStrRef>
          </c:cat>
          <c:val>
            <c:numRef>
              <c:f>'NIVEL DE LOGRO AL 2º P'!$D$23:$M$23</c:f>
              <c:numCache>
                <c:formatCode>0.00%</c:formatCode>
                <c:ptCount val="10"/>
                <c:pt idx="0">
                  <c:v>0.76470588235294112</c:v>
                </c:pt>
                <c:pt idx="1">
                  <c:v>0.70588235294117652</c:v>
                </c:pt>
                <c:pt idx="2">
                  <c:v>0.76470588235294112</c:v>
                </c:pt>
                <c:pt idx="3">
                  <c:v>0.82352941176470584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'NIVEL DE LOGRO AL 2º P'!$C$24</c:f>
              <c:strCache>
                <c:ptCount val="1"/>
                <c:pt idx="0">
                  <c:v>B: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2º P'!$D$20:$M$21</c:f>
              <c:multiLvlStrCache>
                <c:ptCount val="10"/>
                <c:lvl>
                  <c:pt idx="0">
                    <c:v>1º P</c:v>
                  </c:pt>
                  <c:pt idx="1">
                    <c:v>2º P</c:v>
                  </c:pt>
                  <c:pt idx="2">
                    <c:v>1º P</c:v>
                  </c:pt>
                  <c:pt idx="3">
                    <c:v>2º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1º P</c:v>
                  </c:pt>
                  <c:pt idx="9">
                    <c:v>2º P</c:v>
                  </c:pt>
                </c:lvl>
                <c:lvl>
                  <c:pt idx="0">
                    <c:v>1º COMPETENCIA</c:v>
                  </c:pt>
                  <c:pt idx="2">
                    <c:v>2º COMPETENCIA</c:v>
                  </c:pt>
                  <c:pt idx="4">
                    <c:v>3º COMPETENCIA</c:v>
                  </c:pt>
                  <c:pt idx="6">
                    <c:v>4º COMPETENCIA</c:v>
                  </c:pt>
                  <c:pt idx="8">
                    <c:v>5º COMPETENCIA</c:v>
                  </c:pt>
                </c:lvl>
              </c:multiLvlStrCache>
            </c:multiLvlStrRef>
          </c:cat>
          <c:val>
            <c:numRef>
              <c:f>'NIVEL DE LOGRO AL 2º P'!$D$24:$M$24</c:f>
              <c:numCache>
                <c:formatCode>0.00%</c:formatCode>
                <c:ptCount val="10"/>
                <c:pt idx="0">
                  <c:v>0.11764705882352941</c:v>
                </c:pt>
                <c:pt idx="1">
                  <c:v>5.8823529411764705E-2</c:v>
                </c:pt>
                <c:pt idx="2">
                  <c:v>5.8823529411764705E-2</c:v>
                </c:pt>
                <c:pt idx="3">
                  <c:v>0.11764705882352941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'NIVEL DE LOGRO AL 2º P'!$C$25</c:f>
              <c:strCache>
                <c:ptCount val="1"/>
                <c:pt idx="0">
                  <c:v>C:</c:v>
                </c:pt>
              </c:strCache>
            </c:strRef>
          </c:tx>
          <c:spPr>
            <a:solidFill>
              <a:srgbClr val="E2E2E2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2º P'!$D$20:$M$21</c:f>
              <c:multiLvlStrCache>
                <c:ptCount val="10"/>
                <c:lvl>
                  <c:pt idx="0">
                    <c:v>1º P</c:v>
                  </c:pt>
                  <c:pt idx="1">
                    <c:v>2º P</c:v>
                  </c:pt>
                  <c:pt idx="2">
                    <c:v>1º P</c:v>
                  </c:pt>
                  <c:pt idx="3">
                    <c:v>2º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1º P</c:v>
                  </c:pt>
                  <c:pt idx="9">
                    <c:v>2º P</c:v>
                  </c:pt>
                </c:lvl>
                <c:lvl>
                  <c:pt idx="0">
                    <c:v>1º COMPETENCIA</c:v>
                  </c:pt>
                  <c:pt idx="2">
                    <c:v>2º COMPETENCIA</c:v>
                  </c:pt>
                  <c:pt idx="4">
                    <c:v>3º COMPETENCIA</c:v>
                  </c:pt>
                  <c:pt idx="6">
                    <c:v>4º COMPETENCIA</c:v>
                  </c:pt>
                  <c:pt idx="8">
                    <c:v>5º COMPETENCIA</c:v>
                  </c:pt>
                </c:lvl>
              </c:multiLvlStrCache>
            </c:multiLvlStrRef>
          </c:cat>
          <c:val>
            <c:numRef>
              <c:f>'NIVEL DE LOGRO AL 2º P'!$D$25:$M$25</c:f>
              <c:numCache>
                <c:formatCode>0.00%</c:formatCode>
                <c:ptCount val="10"/>
                <c:pt idx="0">
                  <c:v>5.8823529411764705E-2</c:v>
                </c:pt>
                <c:pt idx="1">
                  <c:v>0.17647058823529413</c:v>
                </c:pt>
                <c:pt idx="2">
                  <c:v>0.11764705882352941</c:v>
                </c:pt>
                <c:pt idx="3">
                  <c:v>5.8823529411764705E-2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226112"/>
        <c:axId val="113821376"/>
      </c:barChart>
      <c:catAx>
        <c:axId val="571226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3821376"/>
        <c:crosses val="autoZero"/>
        <c:auto val="1"/>
        <c:lblAlgn val="ctr"/>
        <c:lblOffset val="100"/>
        <c:noMultiLvlLbl val="0"/>
      </c:catAx>
      <c:valAx>
        <c:axId val="1138213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712261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'NIVEL DE LOGRO AL 3º P'!$C$16</c:f>
              <c:strCache>
                <c:ptCount val="1"/>
                <c:pt idx="0">
                  <c:v>AD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3º P'!$D$14:$R$15</c:f>
              <c:multiLvlStrCache>
                <c:ptCount val="15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1º P</c:v>
                  </c:pt>
                  <c:pt idx="4">
                    <c:v>2º P</c:v>
                  </c:pt>
                  <c:pt idx="5">
                    <c:v>3º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3º P</c:v>
                  </c:pt>
                  <c:pt idx="9">
                    <c:v>1º P</c:v>
                  </c:pt>
                  <c:pt idx="10">
                    <c:v>2º P</c:v>
                  </c:pt>
                  <c:pt idx="11">
                    <c:v>3º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</c:lvl>
                <c:lvl>
                  <c:pt idx="0">
                    <c:v>COMPETENCIA 1</c:v>
                  </c:pt>
                  <c:pt idx="3">
                    <c:v>COMPETENCIA 2</c:v>
                  </c:pt>
                  <c:pt idx="6">
                    <c:v>COMPETENCIA 3</c:v>
                  </c:pt>
                  <c:pt idx="9">
                    <c:v>COMPETENCIA 4</c:v>
                  </c:pt>
                  <c:pt idx="12">
                    <c:v>COMPETENCIA 5</c:v>
                  </c:pt>
                </c:lvl>
              </c:multiLvlStrCache>
            </c:multiLvlStrRef>
          </c:cat>
          <c:val>
            <c:numRef>
              <c:f>'NIVEL DE LOGRO AL 3º P'!$D$16:$R$16</c:f>
              <c:numCache>
                <c:formatCode>0.00%</c:formatCode>
                <c:ptCount val="15"/>
                <c:pt idx="0">
                  <c:v>5.8823529411764705E-2</c:v>
                </c:pt>
                <c:pt idx="1">
                  <c:v>5.8823529411764705E-2</c:v>
                </c:pt>
                <c:pt idx="2">
                  <c:v>5.8823529411764705E-2</c:v>
                </c:pt>
                <c:pt idx="3">
                  <c:v>5.8823529411764705E-2</c:v>
                </c:pt>
                <c:pt idx="4">
                  <c:v>0</c:v>
                </c:pt>
                <c:pt idx="5">
                  <c:v>5.8823529411764705E-2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'NIVEL DE LOGRO AL 3º P'!$C$17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3º P'!$D$14:$R$15</c:f>
              <c:multiLvlStrCache>
                <c:ptCount val="15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1º P</c:v>
                  </c:pt>
                  <c:pt idx="4">
                    <c:v>2º P</c:v>
                  </c:pt>
                  <c:pt idx="5">
                    <c:v>3º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3º P</c:v>
                  </c:pt>
                  <c:pt idx="9">
                    <c:v>1º P</c:v>
                  </c:pt>
                  <c:pt idx="10">
                    <c:v>2º P</c:v>
                  </c:pt>
                  <c:pt idx="11">
                    <c:v>3º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</c:lvl>
                <c:lvl>
                  <c:pt idx="0">
                    <c:v>COMPETENCIA 1</c:v>
                  </c:pt>
                  <c:pt idx="3">
                    <c:v>COMPETENCIA 2</c:v>
                  </c:pt>
                  <c:pt idx="6">
                    <c:v>COMPETENCIA 3</c:v>
                  </c:pt>
                  <c:pt idx="9">
                    <c:v>COMPETENCIA 4</c:v>
                  </c:pt>
                  <c:pt idx="12">
                    <c:v>COMPETENCIA 5</c:v>
                  </c:pt>
                </c:lvl>
              </c:multiLvlStrCache>
            </c:multiLvlStrRef>
          </c:cat>
          <c:val>
            <c:numRef>
              <c:f>'NIVEL DE LOGRO AL 3º P'!$D$17:$R$17</c:f>
              <c:numCache>
                <c:formatCode>0.00%</c:formatCode>
                <c:ptCount val="15"/>
                <c:pt idx="0">
                  <c:v>0.76470588235294112</c:v>
                </c:pt>
                <c:pt idx="1">
                  <c:v>0.70588235294117652</c:v>
                </c:pt>
                <c:pt idx="2">
                  <c:v>0.6470588235294118</c:v>
                </c:pt>
                <c:pt idx="3">
                  <c:v>0.76470588235294112</c:v>
                </c:pt>
                <c:pt idx="4">
                  <c:v>0.82352941176470584</c:v>
                </c:pt>
                <c:pt idx="5">
                  <c:v>0.6470588235294118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strRef>
              <c:f>'NIVEL DE LOGRO AL 3º P'!$C$18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3º P'!$D$14:$R$15</c:f>
              <c:multiLvlStrCache>
                <c:ptCount val="15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1º P</c:v>
                  </c:pt>
                  <c:pt idx="4">
                    <c:v>2º P</c:v>
                  </c:pt>
                  <c:pt idx="5">
                    <c:v>3º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3º P</c:v>
                  </c:pt>
                  <c:pt idx="9">
                    <c:v>1º P</c:v>
                  </c:pt>
                  <c:pt idx="10">
                    <c:v>2º P</c:v>
                  </c:pt>
                  <c:pt idx="11">
                    <c:v>3º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</c:lvl>
                <c:lvl>
                  <c:pt idx="0">
                    <c:v>COMPETENCIA 1</c:v>
                  </c:pt>
                  <c:pt idx="3">
                    <c:v>COMPETENCIA 2</c:v>
                  </c:pt>
                  <c:pt idx="6">
                    <c:v>COMPETENCIA 3</c:v>
                  </c:pt>
                  <c:pt idx="9">
                    <c:v>COMPETENCIA 4</c:v>
                  </c:pt>
                  <c:pt idx="12">
                    <c:v>COMPETENCIA 5</c:v>
                  </c:pt>
                </c:lvl>
              </c:multiLvlStrCache>
            </c:multiLvlStrRef>
          </c:cat>
          <c:val>
            <c:numRef>
              <c:f>'NIVEL DE LOGRO AL 3º P'!$D$18:$R$18</c:f>
              <c:numCache>
                <c:formatCode>0.00%</c:formatCode>
                <c:ptCount val="15"/>
                <c:pt idx="0">
                  <c:v>0.11764705882352941</c:v>
                </c:pt>
                <c:pt idx="1">
                  <c:v>5.8823529411764705E-2</c:v>
                </c:pt>
                <c:pt idx="2">
                  <c:v>5.8823529411764705E-2</c:v>
                </c:pt>
                <c:pt idx="3">
                  <c:v>5.8823529411764705E-2</c:v>
                </c:pt>
                <c:pt idx="4">
                  <c:v>0.11764705882352941</c:v>
                </c:pt>
                <c:pt idx="5">
                  <c:v>0.23529411764705882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'NIVEL DE LOGRO AL 3º P'!$C$19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E2E2E2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3º P'!$D$14:$R$15</c:f>
              <c:multiLvlStrCache>
                <c:ptCount val="15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1º P</c:v>
                  </c:pt>
                  <c:pt idx="4">
                    <c:v>2º P</c:v>
                  </c:pt>
                  <c:pt idx="5">
                    <c:v>3º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3º P</c:v>
                  </c:pt>
                  <c:pt idx="9">
                    <c:v>1º P</c:v>
                  </c:pt>
                  <c:pt idx="10">
                    <c:v>2º P</c:v>
                  </c:pt>
                  <c:pt idx="11">
                    <c:v>3º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</c:lvl>
                <c:lvl>
                  <c:pt idx="0">
                    <c:v>COMPETENCIA 1</c:v>
                  </c:pt>
                  <c:pt idx="3">
                    <c:v>COMPETENCIA 2</c:v>
                  </c:pt>
                  <c:pt idx="6">
                    <c:v>COMPETENCIA 3</c:v>
                  </c:pt>
                  <c:pt idx="9">
                    <c:v>COMPETENCIA 4</c:v>
                  </c:pt>
                  <c:pt idx="12">
                    <c:v>COMPETENCIA 5</c:v>
                  </c:pt>
                </c:lvl>
              </c:multiLvlStrCache>
            </c:multiLvlStrRef>
          </c:cat>
          <c:val>
            <c:numRef>
              <c:f>'NIVEL DE LOGRO AL 3º P'!$D$19:$R$19</c:f>
              <c:numCache>
                <c:formatCode>0.00%</c:formatCode>
                <c:ptCount val="15"/>
                <c:pt idx="0">
                  <c:v>5.8823529411764705E-2</c:v>
                </c:pt>
                <c:pt idx="1">
                  <c:v>0.17647058823529413</c:v>
                </c:pt>
                <c:pt idx="2">
                  <c:v>0.23529411764705882</c:v>
                </c:pt>
                <c:pt idx="3">
                  <c:v>0.11764705882352941</c:v>
                </c:pt>
                <c:pt idx="4">
                  <c:v>5.8823529411764705E-2</c:v>
                </c:pt>
                <c:pt idx="5">
                  <c:v>5.8823529411764705E-2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35968"/>
        <c:axId val="113824256"/>
      </c:barChart>
      <c:catAx>
        <c:axId val="119635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824256"/>
        <c:crosses val="autoZero"/>
        <c:auto val="1"/>
        <c:lblAlgn val="ctr"/>
        <c:lblOffset val="100"/>
        <c:noMultiLvlLbl val="0"/>
      </c:catAx>
      <c:valAx>
        <c:axId val="1138242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9635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'NIVEL DE LOGRO AL 4º P'!$C$16</c:f>
              <c:strCache>
                <c:ptCount val="1"/>
                <c:pt idx="0">
                  <c:v>AD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4º P'!$D$14:$W$15</c:f>
              <c:multiLvlStrCache>
                <c:ptCount val="20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4º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3º P</c:v>
                  </c:pt>
                  <c:pt idx="7">
                    <c:v>4º P</c:v>
                  </c:pt>
                  <c:pt idx="8">
                    <c:v>1º P</c:v>
                  </c:pt>
                  <c:pt idx="9">
                    <c:v>2º P</c:v>
                  </c:pt>
                  <c:pt idx="10">
                    <c:v>3º P</c:v>
                  </c:pt>
                  <c:pt idx="11">
                    <c:v>4º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  <c:pt idx="15">
                    <c:v>4º P</c:v>
                  </c:pt>
                  <c:pt idx="16">
                    <c:v>1º P</c:v>
                  </c:pt>
                  <c:pt idx="17">
                    <c:v>2º P</c:v>
                  </c:pt>
                  <c:pt idx="18">
                    <c:v>3º P</c:v>
                  </c:pt>
                  <c:pt idx="19">
                    <c:v>4º P</c:v>
                  </c:pt>
                </c:lvl>
                <c:lvl>
                  <c:pt idx="0">
                    <c:v>COMPETENCIA 1</c:v>
                  </c:pt>
                  <c:pt idx="4">
                    <c:v>COMPETENCIA 2</c:v>
                  </c:pt>
                  <c:pt idx="8">
                    <c:v>COMPETENCIA 3</c:v>
                  </c:pt>
                  <c:pt idx="12">
                    <c:v>COMPETENCIA 4</c:v>
                  </c:pt>
                  <c:pt idx="16">
                    <c:v>COMPETENCIA 5</c:v>
                  </c:pt>
                </c:lvl>
              </c:multiLvlStrCache>
            </c:multiLvlStrRef>
          </c:cat>
          <c:val>
            <c:numRef>
              <c:f>'NIVEL DE LOGRO AL 4º P'!$D$16:$W$16</c:f>
              <c:numCache>
                <c:formatCode>0.00%</c:formatCode>
                <c:ptCount val="20"/>
                <c:pt idx="0">
                  <c:v>5.8823529411764705E-2</c:v>
                </c:pt>
                <c:pt idx="1">
                  <c:v>5.8823529411764705E-2</c:v>
                </c:pt>
                <c:pt idx="2">
                  <c:v>5.8823529411764705E-2</c:v>
                </c:pt>
                <c:pt idx="3">
                  <c:v>5.8823529411764705E-2</c:v>
                </c:pt>
                <c:pt idx="4">
                  <c:v>5.8823529411764705E-2</c:v>
                </c:pt>
                <c:pt idx="5">
                  <c:v>0</c:v>
                </c:pt>
                <c:pt idx="6">
                  <c:v>5.8823529411764705E-2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'NIVEL DE LOGRO AL 4º P'!$C$17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4º P'!$D$14:$W$15</c:f>
              <c:multiLvlStrCache>
                <c:ptCount val="20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4º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3º P</c:v>
                  </c:pt>
                  <c:pt idx="7">
                    <c:v>4º P</c:v>
                  </c:pt>
                  <c:pt idx="8">
                    <c:v>1º P</c:v>
                  </c:pt>
                  <c:pt idx="9">
                    <c:v>2º P</c:v>
                  </c:pt>
                  <c:pt idx="10">
                    <c:v>3º P</c:v>
                  </c:pt>
                  <c:pt idx="11">
                    <c:v>4º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  <c:pt idx="15">
                    <c:v>4º P</c:v>
                  </c:pt>
                  <c:pt idx="16">
                    <c:v>1º P</c:v>
                  </c:pt>
                  <c:pt idx="17">
                    <c:v>2º P</c:v>
                  </c:pt>
                  <c:pt idx="18">
                    <c:v>3º P</c:v>
                  </c:pt>
                  <c:pt idx="19">
                    <c:v>4º P</c:v>
                  </c:pt>
                </c:lvl>
                <c:lvl>
                  <c:pt idx="0">
                    <c:v>COMPETENCIA 1</c:v>
                  </c:pt>
                  <c:pt idx="4">
                    <c:v>COMPETENCIA 2</c:v>
                  </c:pt>
                  <c:pt idx="8">
                    <c:v>COMPETENCIA 3</c:v>
                  </c:pt>
                  <c:pt idx="12">
                    <c:v>COMPETENCIA 4</c:v>
                  </c:pt>
                  <c:pt idx="16">
                    <c:v>COMPETENCIA 5</c:v>
                  </c:pt>
                </c:lvl>
              </c:multiLvlStrCache>
            </c:multiLvlStrRef>
          </c:cat>
          <c:val>
            <c:numRef>
              <c:f>'NIVEL DE LOGRO AL 4º P'!$D$17:$W$17</c:f>
              <c:numCache>
                <c:formatCode>0.00%</c:formatCode>
                <c:ptCount val="20"/>
                <c:pt idx="0">
                  <c:v>0.76470588235294112</c:v>
                </c:pt>
                <c:pt idx="1">
                  <c:v>0.70588235294117652</c:v>
                </c:pt>
                <c:pt idx="2">
                  <c:v>0.6470588235294118</c:v>
                </c:pt>
                <c:pt idx="3">
                  <c:v>0.70588235294117652</c:v>
                </c:pt>
                <c:pt idx="4">
                  <c:v>0.76470588235294112</c:v>
                </c:pt>
                <c:pt idx="5">
                  <c:v>0.82352941176470584</c:v>
                </c:pt>
                <c:pt idx="6">
                  <c:v>0.6470588235294118</c:v>
                </c:pt>
                <c:pt idx="7">
                  <c:v>0.76470588235294112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'NIVEL DE LOGRO AL 4º P'!$C$18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4º P'!$D$14:$W$15</c:f>
              <c:multiLvlStrCache>
                <c:ptCount val="20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4º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3º P</c:v>
                  </c:pt>
                  <c:pt idx="7">
                    <c:v>4º P</c:v>
                  </c:pt>
                  <c:pt idx="8">
                    <c:v>1º P</c:v>
                  </c:pt>
                  <c:pt idx="9">
                    <c:v>2º P</c:v>
                  </c:pt>
                  <c:pt idx="10">
                    <c:v>3º P</c:v>
                  </c:pt>
                  <c:pt idx="11">
                    <c:v>4º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  <c:pt idx="15">
                    <c:v>4º P</c:v>
                  </c:pt>
                  <c:pt idx="16">
                    <c:v>1º P</c:v>
                  </c:pt>
                  <c:pt idx="17">
                    <c:v>2º P</c:v>
                  </c:pt>
                  <c:pt idx="18">
                    <c:v>3º P</c:v>
                  </c:pt>
                  <c:pt idx="19">
                    <c:v>4º P</c:v>
                  </c:pt>
                </c:lvl>
                <c:lvl>
                  <c:pt idx="0">
                    <c:v>COMPETENCIA 1</c:v>
                  </c:pt>
                  <c:pt idx="4">
                    <c:v>COMPETENCIA 2</c:v>
                  </c:pt>
                  <c:pt idx="8">
                    <c:v>COMPETENCIA 3</c:v>
                  </c:pt>
                  <c:pt idx="12">
                    <c:v>COMPETENCIA 4</c:v>
                  </c:pt>
                  <c:pt idx="16">
                    <c:v>COMPETENCIA 5</c:v>
                  </c:pt>
                </c:lvl>
              </c:multiLvlStrCache>
            </c:multiLvlStrRef>
          </c:cat>
          <c:val>
            <c:numRef>
              <c:f>'NIVEL DE LOGRO AL 4º P'!$D$18:$W$18</c:f>
              <c:numCache>
                <c:formatCode>0.00%</c:formatCode>
                <c:ptCount val="20"/>
                <c:pt idx="0">
                  <c:v>0.11764705882352941</c:v>
                </c:pt>
                <c:pt idx="1">
                  <c:v>5.8823529411764705E-2</c:v>
                </c:pt>
                <c:pt idx="2">
                  <c:v>5.8823529411764705E-2</c:v>
                </c:pt>
                <c:pt idx="3">
                  <c:v>5.8823529411764705E-2</c:v>
                </c:pt>
                <c:pt idx="4">
                  <c:v>5.8823529411764705E-2</c:v>
                </c:pt>
                <c:pt idx="5">
                  <c:v>0.11764705882352941</c:v>
                </c:pt>
                <c:pt idx="6">
                  <c:v>0.23529411764705882</c:v>
                </c:pt>
                <c:pt idx="7">
                  <c:v>0.11764705882352941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'NIVEL DE LOGRO AL 4º P'!$C$19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E2E2E2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4º P'!$D$14:$W$15</c:f>
              <c:multiLvlStrCache>
                <c:ptCount val="20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4º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3º P</c:v>
                  </c:pt>
                  <c:pt idx="7">
                    <c:v>4º P</c:v>
                  </c:pt>
                  <c:pt idx="8">
                    <c:v>1º P</c:v>
                  </c:pt>
                  <c:pt idx="9">
                    <c:v>2º P</c:v>
                  </c:pt>
                  <c:pt idx="10">
                    <c:v>3º P</c:v>
                  </c:pt>
                  <c:pt idx="11">
                    <c:v>4º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  <c:pt idx="15">
                    <c:v>4º P</c:v>
                  </c:pt>
                  <c:pt idx="16">
                    <c:v>1º P</c:v>
                  </c:pt>
                  <c:pt idx="17">
                    <c:v>2º P</c:v>
                  </c:pt>
                  <c:pt idx="18">
                    <c:v>3º P</c:v>
                  </c:pt>
                  <c:pt idx="19">
                    <c:v>4º P</c:v>
                  </c:pt>
                </c:lvl>
                <c:lvl>
                  <c:pt idx="0">
                    <c:v>COMPETENCIA 1</c:v>
                  </c:pt>
                  <c:pt idx="4">
                    <c:v>COMPETENCIA 2</c:v>
                  </c:pt>
                  <c:pt idx="8">
                    <c:v>COMPETENCIA 3</c:v>
                  </c:pt>
                  <c:pt idx="12">
                    <c:v>COMPETENCIA 4</c:v>
                  </c:pt>
                  <c:pt idx="16">
                    <c:v>COMPETENCIA 5</c:v>
                  </c:pt>
                </c:lvl>
              </c:multiLvlStrCache>
            </c:multiLvlStrRef>
          </c:cat>
          <c:val>
            <c:numRef>
              <c:f>'NIVEL DE LOGRO AL 4º P'!$D$19:$W$19</c:f>
              <c:numCache>
                <c:formatCode>0.00%</c:formatCode>
                <c:ptCount val="20"/>
                <c:pt idx="0">
                  <c:v>5.8823529411764705E-2</c:v>
                </c:pt>
                <c:pt idx="1">
                  <c:v>0.17647058823529413</c:v>
                </c:pt>
                <c:pt idx="2">
                  <c:v>0.23529411764705882</c:v>
                </c:pt>
                <c:pt idx="3">
                  <c:v>0.17647058823529413</c:v>
                </c:pt>
                <c:pt idx="4">
                  <c:v>0.11764705882352941</c:v>
                </c:pt>
                <c:pt idx="5">
                  <c:v>5.8823529411764705E-2</c:v>
                </c:pt>
                <c:pt idx="6">
                  <c:v>5.8823529411764705E-2</c:v>
                </c:pt>
                <c:pt idx="7">
                  <c:v>0.11764705882352941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832768"/>
        <c:axId val="113827136"/>
      </c:barChart>
      <c:catAx>
        <c:axId val="572832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827136"/>
        <c:crosses val="autoZero"/>
        <c:auto val="1"/>
        <c:lblAlgn val="ctr"/>
        <c:lblOffset val="100"/>
        <c:noMultiLvlLbl val="0"/>
      </c:catAx>
      <c:valAx>
        <c:axId val="1138271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72832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'NIVEL DE LOGRO ANUAL'!$E$18</c:f>
              <c:strCache>
                <c:ptCount val="1"/>
                <c:pt idx="0">
                  <c:v>% NIVEL DE LOGRO ANUAL</c:v>
                </c:pt>
              </c:strCache>
            </c:strRef>
          </c:tx>
          <c:spPr>
            <a:solidFill>
              <a:srgbClr val="E2E2E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'NIVEL DE LOGRO ANUAL'!$D$19:$D$22</c:f>
              <c:strCache>
                <c:ptCount val="4"/>
                <c:pt idx="0">
                  <c:v>AD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</c:strCache>
            </c:strRef>
          </c:cat>
          <c:val>
            <c:numRef>
              <c:f>'NIVEL DE LOGRO ANUAL'!$E$19:$E$22</c:f>
              <c:numCache>
                <c:formatCode>0.00%</c:formatCode>
                <c:ptCount val="4"/>
                <c:pt idx="0">
                  <c:v>0.17647058823529413</c:v>
                </c:pt>
                <c:pt idx="1">
                  <c:v>0.41176470588235292</c:v>
                </c:pt>
                <c:pt idx="2">
                  <c:v>0.17647058823529413</c:v>
                </c:pt>
                <c:pt idx="3">
                  <c:v>0.23529411764705882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72663296"/>
        <c:axId val="572861248"/>
      </c:barChart>
      <c:catAx>
        <c:axId val="572663296"/>
        <c:scaling>
          <c:orientation val="minMax"/>
        </c:scaling>
        <c:delete val="0"/>
        <c:axPos val="b"/>
        <c:majorTickMark val="out"/>
        <c:minorTickMark val="none"/>
        <c:tickLblPos val="nextTo"/>
        <c:crossAx val="572861248"/>
        <c:crosses val="autoZero"/>
        <c:auto val="1"/>
        <c:lblAlgn val="ctr"/>
        <c:lblOffset val="100"/>
        <c:noMultiLvlLbl val="0"/>
      </c:catAx>
      <c:valAx>
        <c:axId val="5728612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72663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2461513</xdr:colOff>
      <xdr:row>10</xdr:row>
      <xdr:rowOff>65940</xdr:rowOff>
    </xdr:from>
    <xdr:ext cx="210250" cy="965919"/>
    <xdr:sp macro="" textlink="">
      <xdr:nvSpPr>
        <xdr:cNvPr id="2" name="1 CuadroTexto"/>
        <xdr:cNvSpPr txBox="1"/>
      </xdr:nvSpPr>
      <xdr:spPr>
        <a:xfrm rot="16200000">
          <a:off x="2303486" y="2268179"/>
          <a:ext cx="965919" cy="210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800" b="1">
              <a:latin typeface="Arial" pitchFamily="34" charset="0"/>
              <a:cs typeface="Arial" pitchFamily="34" charset="0"/>
            </a:rPr>
            <a:t>CAPACIDADES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0</xdr:rowOff>
        </xdr:from>
        <xdr:to>
          <xdr:col>1</xdr:col>
          <xdr:colOff>428625</xdr:colOff>
          <xdr:row>3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104774</xdr:colOff>
      <xdr:row>8</xdr:row>
      <xdr:rowOff>28575</xdr:rowOff>
    </xdr:from>
    <xdr:to>
      <xdr:col>29</xdr:col>
      <xdr:colOff>142874</xdr:colOff>
      <xdr:row>30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2447193</xdr:colOff>
      <xdr:row>10</xdr:row>
      <xdr:rowOff>43961</xdr:rowOff>
    </xdr:from>
    <xdr:ext cx="210250" cy="965919"/>
    <xdr:sp macro="" textlink="">
      <xdr:nvSpPr>
        <xdr:cNvPr id="3" name="2 CuadroTexto"/>
        <xdr:cNvSpPr txBox="1"/>
      </xdr:nvSpPr>
      <xdr:spPr>
        <a:xfrm rot="16200000">
          <a:off x="2289166" y="2231546"/>
          <a:ext cx="965919" cy="210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800" b="1">
              <a:latin typeface="Arial" pitchFamily="34" charset="0"/>
              <a:cs typeface="Arial" pitchFamily="34" charset="0"/>
            </a:rPr>
            <a:t>CAPACIDADES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38100</xdr:rowOff>
        </xdr:from>
        <xdr:to>
          <xdr:col>1</xdr:col>
          <xdr:colOff>390525</xdr:colOff>
          <xdr:row>3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134939</xdr:colOff>
      <xdr:row>8</xdr:row>
      <xdr:rowOff>21429</xdr:rowOff>
    </xdr:from>
    <xdr:to>
      <xdr:col>29</xdr:col>
      <xdr:colOff>150812</xdr:colOff>
      <xdr:row>31</xdr:row>
      <xdr:rowOff>7936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2454520</xdr:colOff>
      <xdr:row>10</xdr:row>
      <xdr:rowOff>51288</xdr:rowOff>
    </xdr:from>
    <xdr:ext cx="210250" cy="965919"/>
    <xdr:sp macro="" textlink="">
      <xdr:nvSpPr>
        <xdr:cNvPr id="3" name="2 CuadroTexto"/>
        <xdr:cNvSpPr txBox="1"/>
      </xdr:nvSpPr>
      <xdr:spPr>
        <a:xfrm rot="16200000">
          <a:off x="2296493" y="2246200"/>
          <a:ext cx="965919" cy="210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800" b="1">
              <a:latin typeface="Arial" pitchFamily="34" charset="0"/>
              <a:cs typeface="Arial" pitchFamily="34" charset="0"/>
            </a:rPr>
            <a:t>CAPACIDADES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0</xdr:rowOff>
        </xdr:from>
        <xdr:to>
          <xdr:col>1</xdr:col>
          <xdr:colOff>400050</xdr:colOff>
          <xdr:row>3</xdr:row>
          <xdr:rowOff>161925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25978</xdr:colOff>
      <xdr:row>8</xdr:row>
      <xdr:rowOff>17318</xdr:rowOff>
    </xdr:from>
    <xdr:to>
      <xdr:col>32</xdr:col>
      <xdr:colOff>0</xdr:colOff>
      <xdr:row>30</xdr:row>
      <xdr:rowOff>138545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2454520</xdr:colOff>
      <xdr:row>10</xdr:row>
      <xdr:rowOff>58617</xdr:rowOff>
    </xdr:from>
    <xdr:ext cx="210250" cy="965919"/>
    <xdr:sp macro="" textlink="">
      <xdr:nvSpPr>
        <xdr:cNvPr id="3" name="2 CuadroTexto"/>
        <xdr:cNvSpPr txBox="1"/>
      </xdr:nvSpPr>
      <xdr:spPr>
        <a:xfrm rot="16200000">
          <a:off x="2296493" y="2312144"/>
          <a:ext cx="965919" cy="210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800" b="1">
              <a:latin typeface="Arial" pitchFamily="34" charset="0"/>
              <a:cs typeface="Arial" pitchFamily="34" charset="0"/>
            </a:rPr>
            <a:t>CAPACIDADES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0</xdr:rowOff>
        </xdr:from>
        <xdr:to>
          <xdr:col>1</xdr:col>
          <xdr:colOff>466725</xdr:colOff>
          <xdr:row>3</xdr:row>
          <xdr:rowOff>161925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69273</xdr:colOff>
      <xdr:row>8</xdr:row>
      <xdr:rowOff>51953</xdr:rowOff>
    </xdr:from>
    <xdr:to>
      <xdr:col>29</xdr:col>
      <xdr:colOff>129886</xdr:colOff>
      <xdr:row>30</xdr:row>
      <xdr:rowOff>164523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3</xdr:row>
          <xdr:rowOff>104775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</xdr:col>
      <xdr:colOff>1763741</xdr:colOff>
      <xdr:row>7</xdr:row>
      <xdr:rowOff>53947</xdr:rowOff>
    </xdr:from>
    <xdr:ext cx="233205" cy="934936"/>
    <xdr:sp macro="" textlink="">
      <xdr:nvSpPr>
        <xdr:cNvPr id="2" name="1 CuadroTexto"/>
        <xdr:cNvSpPr txBox="1"/>
      </xdr:nvSpPr>
      <xdr:spPr>
        <a:xfrm rot="16200000">
          <a:off x="1611314" y="1635125"/>
          <a:ext cx="934936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900"/>
            <a:t>COMPETENCIAS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19050</xdr:rowOff>
        </xdr:from>
        <xdr:to>
          <xdr:col>0</xdr:col>
          <xdr:colOff>457200</xdr:colOff>
          <xdr:row>3</xdr:row>
          <xdr:rowOff>95250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337038</xdr:colOff>
      <xdr:row>9</xdr:row>
      <xdr:rowOff>119427</xdr:rowOff>
    </xdr:from>
    <xdr:to>
      <xdr:col>10</xdr:col>
      <xdr:colOff>234461</xdr:colOff>
      <xdr:row>26</xdr:row>
      <xdr:rowOff>80595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C59"/>
  <sheetViews>
    <sheetView zoomScale="120" zoomScaleNormal="120" workbookViewId="0">
      <selection activeCell="M5" sqref="M5:O5"/>
    </sheetView>
  </sheetViews>
  <sheetFormatPr baseColWidth="10" defaultColWidth="0" defaultRowHeight="15" zeroHeight="1" x14ac:dyDescent="0.25"/>
  <cols>
    <col min="1" max="1" width="3.28515625" style="1" customWidth="1"/>
    <col min="2" max="2" width="40" style="6" customWidth="1"/>
    <col min="3" max="30" width="3.7109375" style="3" customWidth="1"/>
    <col min="31" max="31" width="0.140625" style="4" customWidth="1"/>
    <col min="32" max="32" width="6.5703125" style="3" hidden="1"/>
    <col min="33" max="16381" width="11.42578125" style="3" hidden="1"/>
    <col min="16382" max="16382" width="9" style="3" hidden="1"/>
    <col min="16383" max="16383" width="8.85546875" style="3" hidden="1"/>
    <col min="16384" max="16384" width="0.140625" style="3" hidden="1"/>
  </cols>
  <sheetData>
    <row r="1" spans="1:32" ht="9.75" customHeight="1" x14ac:dyDescent="0.45">
      <c r="B1" s="119" t="s">
        <v>14</v>
      </c>
      <c r="C1" s="17"/>
      <c r="D1" s="17"/>
      <c r="E1" s="101"/>
      <c r="G1" s="256"/>
      <c r="V1" s="2"/>
      <c r="W1" s="2"/>
      <c r="Y1" s="126" t="s">
        <v>90</v>
      </c>
      <c r="Z1" s="124"/>
      <c r="AA1" s="124"/>
      <c r="AB1" s="124"/>
      <c r="AC1" s="221" t="s">
        <v>118</v>
      </c>
      <c r="AD1" s="124"/>
    </row>
    <row r="2" spans="1:32" ht="11.25" customHeight="1" x14ac:dyDescent="0.25">
      <c r="B2" s="84" t="s">
        <v>89</v>
      </c>
      <c r="C2" s="257" t="s">
        <v>119</v>
      </c>
      <c r="D2" s="257" t="s">
        <v>120</v>
      </c>
      <c r="E2" s="257" t="s">
        <v>121</v>
      </c>
      <c r="F2" s="257" t="s">
        <v>122</v>
      </c>
      <c r="G2" s="258" t="s">
        <v>33</v>
      </c>
      <c r="H2" s="258" t="s">
        <v>32</v>
      </c>
      <c r="I2" s="259" t="s">
        <v>123</v>
      </c>
      <c r="J2" s="258" t="s">
        <v>124</v>
      </c>
      <c r="K2" s="258" t="s">
        <v>125</v>
      </c>
      <c r="L2" s="258" t="s">
        <v>126</v>
      </c>
      <c r="M2" s="258" t="s">
        <v>127</v>
      </c>
      <c r="Y2" s="127" t="s">
        <v>92</v>
      </c>
    </row>
    <row r="3" spans="1:32" ht="10.5" customHeight="1" x14ac:dyDescent="0.25">
      <c r="B3" s="84" t="s">
        <v>15</v>
      </c>
      <c r="C3" s="18"/>
      <c r="D3" s="18"/>
      <c r="E3" s="18"/>
      <c r="F3" s="106"/>
      <c r="G3" s="5"/>
      <c r="Y3" s="127" t="s">
        <v>93</v>
      </c>
    </row>
    <row r="4" spans="1:32" ht="9" customHeight="1" x14ac:dyDescent="0.25">
      <c r="A4" s="318" t="s">
        <v>29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9" t="s">
        <v>30</v>
      </c>
      <c r="U4" s="319"/>
      <c r="V4" s="319"/>
      <c r="W4" s="319"/>
      <c r="X4" s="319"/>
      <c r="Y4" s="128" t="s">
        <v>94</v>
      </c>
      <c r="Z4" s="25"/>
      <c r="AA4" s="25"/>
      <c r="AB4" s="25"/>
      <c r="AC4" s="25"/>
      <c r="AD4" s="25"/>
      <c r="AE4" s="25"/>
    </row>
    <row r="5" spans="1:32" s="89" customFormat="1" ht="12" customHeight="1" x14ac:dyDescent="0.25">
      <c r="A5" s="87"/>
      <c r="B5" s="88"/>
      <c r="K5" s="74"/>
      <c r="L5" s="107" t="s">
        <v>13</v>
      </c>
      <c r="M5" s="328">
        <f ca="1">YEAR(TODAY())</f>
        <v>2019</v>
      </c>
      <c r="N5" s="328"/>
      <c r="O5" s="328"/>
      <c r="Y5" s="127" t="s">
        <v>91</v>
      </c>
      <c r="AE5" s="4"/>
    </row>
    <row r="6" spans="1:32" ht="12.75" customHeight="1" x14ac:dyDescent="0.25">
      <c r="B6" s="8" t="s">
        <v>9</v>
      </c>
      <c r="C6" s="326" t="s">
        <v>62</v>
      </c>
      <c r="D6" s="326"/>
      <c r="E6" s="326"/>
      <c r="F6" s="326"/>
      <c r="G6" s="9"/>
      <c r="H6" s="10"/>
      <c r="I6" s="8" t="s">
        <v>10</v>
      </c>
      <c r="J6" s="325" t="s">
        <v>11</v>
      </c>
      <c r="K6" s="325"/>
      <c r="L6" s="325"/>
      <c r="M6" s="77"/>
      <c r="N6" s="327" t="s">
        <v>56</v>
      </c>
      <c r="O6" s="327"/>
      <c r="P6" s="327"/>
      <c r="Q6" s="327"/>
      <c r="R6" s="327"/>
      <c r="S6" s="325"/>
      <c r="T6" s="325"/>
      <c r="U6" s="325"/>
      <c r="V6" s="325"/>
      <c r="W6" s="80"/>
      <c r="X6" s="80"/>
      <c r="Y6" s="80"/>
      <c r="Z6" s="80"/>
      <c r="AA6" s="80"/>
      <c r="AB6" s="80"/>
      <c r="AC6" s="80"/>
      <c r="AD6" s="80"/>
      <c r="AE6" s="11"/>
    </row>
    <row r="7" spans="1:32" ht="12.75" customHeight="1" thickBot="1" x14ac:dyDescent="0.3">
      <c r="B7" s="8" t="s">
        <v>47</v>
      </c>
      <c r="C7" s="329" t="s">
        <v>79</v>
      </c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10"/>
      <c r="Q7" s="10"/>
      <c r="R7" s="8" t="s">
        <v>8</v>
      </c>
      <c r="S7" s="329" t="s">
        <v>88</v>
      </c>
      <c r="T7" s="329"/>
      <c r="U7" s="329"/>
      <c r="V7" s="329"/>
      <c r="W7" s="329"/>
      <c r="X7" s="329"/>
      <c r="Y7" s="329"/>
      <c r="Z7" s="329"/>
      <c r="AA7" s="329"/>
      <c r="AB7" s="329"/>
      <c r="AC7" s="130"/>
      <c r="AD7" s="132"/>
      <c r="AE7" s="120"/>
    </row>
    <row r="8" spans="1:32" s="44" customFormat="1" ht="12" customHeight="1" x14ac:dyDescent="0.25">
      <c r="A8" s="320" t="s">
        <v>6</v>
      </c>
      <c r="B8" s="321" t="s">
        <v>27</v>
      </c>
      <c r="C8" s="297" t="s">
        <v>5</v>
      </c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9"/>
      <c r="AC8" s="145"/>
      <c r="AD8" s="145"/>
      <c r="AE8" s="303"/>
    </row>
    <row r="9" spans="1:32" s="44" customFormat="1" ht="11.25" customHeight="1" thickBot="1" x14ac:dyDescent="0.3">
      <c r="A9" s="320"/>
      <c r="B9" s="322"/>
      <c r="C9" s="300" t="s">
        <v>95</v>
      </c>
      <c r="D9" s="301"/>
      <c r="E9" s="301"/>
      <c r="F9" s="301"/>
      <c r="G9" s="301"/>
      <c r="H9" s="301"/>
      <c r="I9" s="301"/>
      <c r="J9" s="301" t="s">
        <v>96</v>
      </c>
      <c r="K9" s="301"/>
      <c r="L9" s="301"/>
      <c r="M9" s="301"/>
      <c r="N9" s="301"/>
      <c r="O9" s="301"/>
      <c r="P9" s="301" t="s">
        <v>97</v>
      </c>
      <c r="Q9" s="301"/>
      <c r="R9" s="301"/>
      <c r="S9" s="301"/>
      <c r="T9" s="301"/>
      <c r="U9" s="301" t="s">
        <v>98</v>
      </c>
      <c r="V9" s="301"/>
      <c r="W9" s="301"/>
      <c r="X9" s="301"/>
      <c r="Y9" s="301"/>
      <c r="Z9" s="301" t="s">
        <v>99</v>
      </c>
      <c r="AA9" s="301"/>
      <c r="AB9" s="302"/>
      <c r="AC9" s="144"/>
      <c r="AD9" s="144"/>
      <c r="AE9" s="303"/>
    </row>
    <row r="10" spans="1:32" s="44" customFormat="1" ht="37.5" customHeight="1" thickBot="1" x14ac:dyDescent="0.3">
      <c r="A10" s="320"/>
      <c r="B10" s="323"/>
      <c r="C10" s="313" t="s">
        <v>84</v>
      </c>
      <c r="D10" s="314"/>
      <c r="E10" s="314"/>
      <c r="F10" s="314"/>
      <c r="G10" s="314"/>
      <c r="H10" s="314"/>
      <c r="I10" s="315"/>
      <c r="J10" s="316" t="s">
        <v>81</v>
      </c>
      <c r="K10" s="317"/>
      <c r="L10" s="317"/>
      <c r="M10" s="317"/>
      <c r="N10" s="317"/>
      <c r="O10" s="308"/>
      <c r="P10" s="316"/>
      <c r="Q10" s="317"/>
      <c r="R10" s="317"/>
      <c r="S10" s="317"/>
      <c r="T10" s="308"/>
      <c r="U10" s="316"/>
      <c r="V10" s="317"/>
      <c r="W10" s="317"/>
      <c r="X10" s="317"/>
      <c r="Y10" s="308"/>
      <c r="Z10" s="306"/>
      <c r="AA10" s="307"/>
      <c r="AB10" s="308"/>
      <c r="AC10" s="129"/>
      <c r="AD10" s="131"/>
      <c r="AE10" s="303"/>
    </row>
    <row r="11" spans="1:32" s="44" customFormat="1" ht="93.75" customHeight="1" thickBot="1" x14ac:dyDescent="0.3">
      <c r="A11" s="320"/>
      <c r="B11" s="324"/>
      <c r="C11" s="52" t="s">
        <v>80</v>
      </c>
      <c r="D11" s="52" t="s">
        <v>85</v>
      </c>
      <c r="E11" s="52"/>
      <c r="F11" s="52"/>
      <c r="G11" s="53"/>
      <c r="H11" s="53"/>
      <c r="I11" s="102" t="s">
        <v>59</v>
      </c>
      <c r="J11" s="54" t="s">
        <v>82</v>
      </c>
      <c r="K11" s="52" t="s">
        <v>83</v>
      </c>
      <c r="L11" s="52"/>
      <c r="M11" s="52"/>
      <c r="N11" s="53"/>
      <c r="O11" s="102" t="s">
        <v>59</v>
      </c>
      <c r="P11" s="54"/>
      <c r="Q11" s="52"/>
      <c r="R11" s="52"/>
      <c r="S11" s="53"/>
      <c r="T11" s="102" t="s">
        <v>59</v>
      </c>
      <c r="U11" s="54"/>
      <c r="V11" s="52"/>
      <c r="W11" s="52"/>
      <c r="X11" s="53"/>
      <c r="Y11" s="102" t="s">
        <v>59</v>
      </c>
      <c r="Z11" s="154"/>
      <c r="AA11" s="155"/>
      <c r="AB11" s="102" t="s">
        <v>59</v>
      </c>
      <c r="AC11" s="146"/>
      <c r="AD11" s="146"/>
      <c r="AE11" s="303"/>
    </row>
    <row r="12" spans="1:32" s="149" customFormat="1" ht="15.75" customHeight="1" x14ac:dyDescent="0.25">
      <c r="A12" s="20">
        <v>1</v>
      </c>
      <c r="B12" s="99" t="s">
        <v>109</v>
      </c>
      <c r="C12" s="241"/>
      <c r="D12" s="241"/>
      <c r="E12" s="241"/>
      <c r="F12" s="241"/>
      <c r="G12" s="241"/>
      <c r="H12" s="242"/>
      <c r="I12" s="218" t="s">
        <v>11</v>
      </c>
      <c r="J12" s="241"/>
      <c r="K12" s="241"/>
      <c r="L12" s="241"/>
      <c r="M12" s="241"/>
      <c r="N12" s="242"/>
      <c r="O12" s="218" t="s">
        <v>11</v>
      </c>
      <c r="P12" s="250"/>
      <c r="Q12" s="241"/>
      <c r="R12" s="241"/>
      <c r="S12" s="242"/>
      <c r="T12" s="218" t="s">
        <v>31</v>
      </c>
      <c r="U12" s="250"/>
      <c r="V12" s="241"/>
      <c r="W12" s="241"/>
      <c r="X12" s="242"/>
      <c r="Y12" s="218" t="s">
        <v>31</v>
      </c>
      <c r="Z12" s="250"/>
      <c r="AA12" s="241"/>
      <c r="AB12" s="218"/>
      <c r="AC12" s="48"/>
      <c r="AD12" s="48"/>
      <c r="AE12" s="147"/>
      <c r="AF12" s="148"/>
    </row>
    <row r="13" spans="1:32" s="150" customFormat="1" ht="15.75" customHeight="1" x14ac:dyDescent="0.25">
      <c r="A13" s="21">
        <v>2</v>
      </c>
      <c r="B13" s="100" t="s">
        <v>63</v>
      </c>
      <c r="C13" s="243"/>
      <c r="D13" s="243"/>
      <c r="E13" s="243"/>
      <c r="F13" s="243"/>
      <c r="G13" s="243"/>
      <c r="H13" s="244"/>
      <c r="I13" s="219" t="s">
        <v>31</v>
      </c>
      <c r="J13" s="243"/>
      <c r="K13" s="243"/>
      <c r="L13" s="243"/>
      <c r="M13" s="243"/>
      <c r="N13" s="244"/>
      <c r="O13" s="219" t="s">
        <v>11</v>
      </c>
      <c r="P13" s="251"/>
      <c r="Q13" s="243"/>
      <c r="R13" s="243"/>
      <c r="S13" s="244"/>
      <c r="T13" s="219" t="s">
        <v>31</v>
      </c>
      <c r="U13" s="251"/>
      <c r="V13" s="243"/>
      <c r="W13" s="243"/>
      <c r="X13" s="244"/>
      <c r="Y13" s="219" t="s">
        <v>31</v>
      </c>
      <c r="Z13" s="251"/>
      <c r="AA13" s="243"/>
      <c r="AB13" s="219"/>
      <c r="AC13" s="48"/>
      <c r="AD13" s="48"/>
      <c r="AE13" s="147"/>
      <c r="AF13" s="148"/>
    </row>
    <row r="14" spans="1:32" s="150" customFormat="1" ht="15.75" customHeight="1" x14ac:dyDescent="0.25">
      <c r="A14" s="21">
        <v>3</v>
      </c>
      <c r="B14" s="100" t="s">
        <v>64</v>
      </c>
      <c r="C14" s="243"/>
      <c r="D14" s="243"/>
      <c r="E14" s="243"/>
      <c r="F14" s="243"/>
      <c r="G14" s="243"/>
      <c r="H14" s="244"/>
      <c r="I14" s="219" t="s">
        <v>11</v>
      </c>
      <c r="J14" s="243"/>
      <c r="K14" s="243"/>
      <c r="L14" s="243"/>
      <c r="M14" s="243"/>
      <c r="N14" s="244"/>
      <c r="O14" s="219" t="s">
        <v>11</v>
      </c>
      <c r="P14" s="251"/>
      <c r="Q14" s="243"/>
      <c r="R14" s="243"/>
      <c r="S14" s="244"/>
      <c r="T14" s="219"/>
      <c r="U14" s="251"/>
      <c r="V14" s="243"/>
      <c r="W14" s="243"/>
      <c r="X14" s="244"/>
      <c r="Y14" s="219" t="s">
        <v>31</v>
      </c>
      <c r="Z14" s="251"/>
      <c r="AA14" s="243"/>
      <c r="AB14" s="219"/>
      <c r="AC14" s="48"/>
      <c r="AD14" s="48"/>
      <c r="AE14" s="147"/>
      <c r="AF14" s="148"/>
    </row>
    <row r="15" spans="1:32" s="150" customFormat="1" ht="15.75" customHeight="1" x14ac:dyDescent="0.25">
      <c r="A15" s="21">
        <v>4</v>
      </c>
      <c r="B15" s="100" t="s">
        <v>65</v>
      </c>
      <c r="C15" s="243"/>
      <c r="D15" s="243"/>
      <c r="E15" s="243"/>
      <c r="F15" s="243"/>
      <c r="G15" s="243"/>
      <c r="H15" s="244"/>
      <c r="I15" s="219" t="s">
        <v>11</v>
      </c>
      <c r="J15" s="243"/>
      <c r="K15" s="243"/>
      <c r="L15" s="243"/>
      <c r="M15" s="243"/>
      <c r="N15" s="244"/>
      <c r="O15" s="219" t="s">
        <v>11</v>
      </c>
      <c r="P15" s="251"/>
      <c r="Q15" s="243"/>
      <c r="R15" s="243"/>
      <c r="S15" s="244"/>
      <c r="T15" s="219"/>
      <c r="U15" s="251"/>
      <c r="V15" s="243"/>
      <c r="W15" s="243"/>
      <c r="X15" s="244"/>
      <c r="Y15" s="219" t="s">
        <v>33</v>
      </c>
      <c r="Z15" s="251"/>
      <c r="AA15" s="243"/>
      <c r="AB15" s="219"/>
      <c r="AC15" s="48"/>
      <c r="AD15" s="48"/>
      <c r="AE15" s="147"/>
      <c r="AF15" s="148"/>
    </row>
    <row r="16" spans="1:32" s="150" customFormat="1" ht="15.75" customHeight="1" x14ac:dyDescent="0.25">
      <c r="A16" s="21">
        <v>5</v>
      </c>
      <c r="B16" s="100" t="s">
        <v>66</v>
      </c>
      <c r="C16" s="243"/>
      <c r="D16" s="243"/>
      <c r="E16" s="243"/>
      <c r="F16" s="243"/>
      <c r="G16" s="243"/>
      <c r="H16" s="244"/>
      <c r="I16" s="219" t="s">
        <v>11</v>
      </c>
      <c r="J16" s="243"/>
      <c r="K16" s="243"/>
      <c r="L16" s="243" t="s">
        <v>33</v>
      </c>
      <c r="M16" s="243"/>
      <c r="N16" s="244"/>
      <c r="O16" s="219" t="s">
        <v>32</v>
      </c>
      <c r="P16" s="251"/>
      <c r="Q16" s="243"/>
      <c r="R16" s="243"/>
      <c r="S16" s="244" t="s">
        <v>124</v>
      </c>
      <c r="T16" s="219"/>
      <c r="U16" s="251"/>
      <c r="V16" s="243"/>
      <c r="W16" s="243"/>
      <c r="X16" s="244"/>
      <c r="Y16" s="219" t="s">
        <v>11</v>
      </c>
      <c r="Z16" s="251"/>
      <c r="AA16" s="243" t="s">
        <v>33</v>
      </c>
      <c r="AB16" s="219"/>
      <c r="AC16" s="48"/>
      <c r="AD16" s="48"/>
      <c r="AE16" s="147"/>
      <c r="AF16" s="148"/>
    </row>
    <row r="17" spans="1:32" s="150" customFormat="1" ht="15.75" customHeight="1" x14ac:dyDescent="0.25">
      <c r="A17" s="21">
        <v>6</v>
      </c>
      <c r="B17" s="100" t="s">
        <v>67</v>
      </c>
      <c r="C17" s="243"/>
      <c r="D17" s="243"/>
      <c r="E17" s="243"/>
      <c r="F17" s="243"/>
      <c r="G17" s="243"/>
      <c r="H17" s="244"/>
      <c r="I17" s="219" t="s">
        <v>11</v>
      </c>
      <c r="J17" s="243"/>
      <c r="K17" s="243"/>
      <c r="L17" s="243"/>
      <c r="M17" s="243"/>
      <c r="N17" s="244"/>
      <c r="O17" s="219" t="s">
        <v>11</v>
      </c>
      <c r="P17" s="251"/>
      <c r="Q17" s="243"/>
      <c r="R17" s="243"/>
      <c r="S17" s="244"/>
      <c r="T17" s="219"/>
      <c r="U17" s="251"/>
      <c r="V17" s="243"/>
      <c r="W17" s="243"/>
      <c r="X17" s="244"/>
      <c r="Y17" s="219" t="s">
        <v>11</v>
      </c>
      <c r="Z17" s="251"/>
      <c r="AA17" s="243"/>
      <c r="AB17" s="219"/>
      <c r="AC17" s="48"/>
      <c r="AD17" s="48"/>
      <c r="AE17" s="147"/>
      <c r="AF17" s="148"/>
    </row>
    <row r="18" spans="1:32" s="150" customFormat="1" ht="15.75" customHeight="1" x14ac:dyDescent="0.25">
      <c r="A18" s="21">
        <v>7</v>
      </c>
      <c r="B18" s="100" t="s">
        <v>68</v>
      </c>
      <c r="C18" s="243"/>
      <c r="D18" s="243"/>
      <c r="E18" s="243"/>
      <c r="F18" s="243"/>
      <c r="G18" s="243"/>
      <c r="H18" s="244"/>
      <c r="I18" s="219" t="s">
        <v>33</v>
      </c>
      <c r="J18" s="243"/>
      <c r="K18" s="243"/>
      <c r="L18" s="243"/>
      <c r="M18" s="243"/>
      <c r="N18" s="244"/>
      <c r="O18" s="219" t="s">
        <v>31</v>
      </c>
      <c r="P18" s="251"/>
      <c r="Q18" s="243"/>
      <c r="R18" s="243"/>
      <c r="S18" s="244"/>
      <c r="T18" s="219"/>
      <c r="U18" s="251"/>
      <c r="V18" s="243"/>
      <c r="W18" s="243"/>
      <c r="X18" s="244"/>
      <c r="Y18" s="219" t="s">
        <v>32</v>
      </c>
      <c r="Z18" s="251"/>
      <c r="AA18" s="243"/>
      <c r="AB18" s="219"/>
      <c r="AC18" s="48"/>
      <c r="AD18" s="48"/>
      <c r="AE18" s="147"/>
      <c r="AF18" s="148"/>
    </row>
    <row r="19" spans="1:32" s="150" customFormat="1" ht="15.75" customHeight="1" x14ac:dyDescent="0.25">
      <c r="A19" s="21">
        <v>8</v>
      </c>
      <c r="B19" s="100" t="s">
        <v>69</v>
      </c>
      <c r="C19" s="243"/>
      <c r="D19" s="243"/>
      <c r="E19" s="243"/>
      <c r="F19" s="243"/>
      <c r="G19" s="243"/>
      <c r="H19" s="244"/>
      <c r="I19" s="219" t="s">
        <v>32</v>
      </c>
      <c r="J19" s="243"/>
      <c r="K19" s="243"/>
      <c r="L19" s="243"/>
      <c r="M19" s="243"/>
      <c r="N19" s="244"/>
      <c r="O19" s="219" t="s">
        <v>33</v>
      </c>
      <c r="P19" s="251"/>
      <c r="Q19" s="243"/>
      <c r="R19" s="243"/>
      <c r="S19" s="244"/>
      <c r="T19" s="219"/>
      <c r="U19" s="251"/>
      <c r="V19" s="243"/>
      <c r="W19" s="243"/>
      <c r="X19" s="244"/>
      <c r="Y19" s="219" t="s">
        <v>32</v>
      </c>
      <c r="Z19" s="251"/>
      <c r="AA19" s="243"/>
      <c r="AB19" s="219"/>
      <c r="AC19" s="48"/>
      <c r="AD19" s="48"/>
      <c r="AE19" s="147"/>
      <c r="AF19" s="148"/>
    </row>
    <row r="20" spans="1:32" s="150" customFormat="1" ht="15.75" customHeight="1" x14ac:dyDescent="0.25">
      <c r="A20" s="21">
        <v>9</v>
      </c>
      <c r="B20" s="100" t="s">
        <v>70</v>
      </c>
      <c r="C20" s="243"/>
      <c r="D20" s="243"/>
      <c r="E20" s="243"/>
      <c r="F20" s="243"/>
      <c r="G20" s="243"/>
      <c r="H20" s="244"/>
      <c r="I20" s="219" t="s">
        <v>32</v>
      </c>
      <c r="J20" s="243"/>
      <c r="K20" s="243"/>
      <c r="L20" s="243"/>
      <c r="M20" s="243"/>
      <c r="N20" s="244"/>
      <c r="O20" s="219" t="s">
        <v>33</v>
      </c>
      <c r="P20" s="251"/>
      <c r="Q20" s="243"/>
      <c r="R20" s="243"/>
      <c r="S20" s="244"/>
      <c r="T20" s="219"/>
      <c r="U20" s="251"/>
      <c r="V20" s="243"/>
      <c r="W20" s="243"/>
      <c r="X20" s="244"/>
      <c r="Y20" s="219" t="s">
        <v>32</v>
      </c>
      <c r="Z20" s="251"/>
      <c r="AA20" s="243"/>
      <c r="AB20" s="219"/>
      <c r="AC20" s="48"/>
      <c r="AD20" s="48"/>
      <c r="AE20" s="147"/>
      <c r="AF20" s="148"/>
    </row>
    <row r="21" spans="1:32" s="150" customFormat="1" ht="15.75" customHeight="1" x14ac:dyDescent="0.25">
      <c r="A21" s="21">
        <v>10</v>
      </c>
      <c r="B21" s="100" t="s">
        <v>71</v>
      </c>
      <c r="C21" s="243"/>
      <c r="D21" s="243"/>
      <c r="E21" s="243"/>
      <c r="F21" s="243"/>
      <c r="G21" s="243"/>
      <c r="H21" s="244"/>
      <c r="I21" s="219" t="s">
        <v>11</v>
      </c>
      <c r="J21" s="243"/>
      <c r="K21" s="243"/>
      <c r="L21" s="243"/>
      <c r="M21" s="243"/>
      <c r="N21" s="244"/>
      <c r="O21" s="219" t="s">
        <v>11</v>
      </c>
      <c r="P21" s="251"/>
      <c r="Q21" s="243"/>
      <c r="R21" s="243"/>
      <c r="S21" s="244"/>
      <c r="T21" s="219"/>
      <c r="U21" s="251"/>
      <c r="V21" s="243"/>
      <c r="W21" s="243"/>
      <c r="X21" s="244"/>
      <c r="Y21" s="219" t="s">
        <v>32</v>
      </c>
      <c r="Z21" s="251"/>
      <c r="AA21" s="243"/>
      <c r="AB21" s="219"/>
      <c r="AC21" s="48"/>
      <c r="AD21" s="48"/>
      <c r="AE21" s="147"/>
      <c r="AF21" s="148"/>
    </row>
    <row r="22" spans="1:32" s="150" customFormat="1" ht="15.75" customHeight="1" x14ac:dyDescent="0.25">
      <c r="A22" s="21">
        <v>11</v>
      </c>
      <c r="B22" s="100" t="s">
        <v>72</v>
      </c>
      <c r="C22" s="243"/>
      <c r="D22" s="243"/>
      <c r="E22" s="243"/>
      <c r="F22" s="243"/>
      <c r="G22" s="243"/>
      <c r="H22" s="244"/>
      <c r="I22" s="219" t="s">
        <v>11</v>
      </c>
      <c r="J22" s="243"/>
      <c r="K22" s="243"/>
      <c r="L22" s="243"/>
      <c r="M22" s="243"/>
      <c r="N22" s="244"/>
      <c r="O22" s="219" t="s">
        <v>11</v>
      </c>
      <c r="P22" s="251"/>
      <c r="Q22" s="243"/>
      <c r="R22" s="243"/>
      <c r="S22" s="244"/>
      <c r="T22" s="219"/>
      <c r="U22" s="251"/>
      <c r="V22" s="243"/>
      <c r="W22" s="243"/>
      <c r="X22" s="244"/>
      <c r="Y22" s="219"/>
      <c r="Z22" s="251"/>
      <c r="AA22" s="243"/>
      <c r="AB22" s="219"/>
      <c r="AC22" s="48"/>
      <c r="AD22" s="48"/>
      <c r="AE22" s="147"/>
      <c r="AF22" s="148"/>
    </row>
    <row r="23" spans="1:32" s="150" customFormat="1" ht="15.75" customHeight="1" x14ac:dyDescent="0.25">
      <c r="A23" s="21">
        <v>12</v>
      </c>
      <c r="B23" s="100" t="s">
        <v>73</v>
      </c>
      <c r="C23" s="243"/>
      <c r="D23" s="243"/>
      <c r="E23" s="243"/>
      <c r="F23" s="243"/>
      <c r="G23" s="243"/>
      <c r="H23" s="244"/>
      <c r="I23" s="219" t="s">
        <v>11</v>
      </c>
      <c r="J23" s="243"/>
      <c r="K23" s="243"/>
      <c r="L23" s="243"/>
      <c r="M23" s="243"/>
      <c r="N23" s="244"/>
      <c r="O23" s="219" t="s">
        <v>11</v>
      </c>
      <c r="P23" s="251"/>
      <c r="Q23" s="243"/>
      <c r="R23" s="243"/>
      <c r="S23" s="244"/>
      <c r="T23" s="219"/>
      <c r="U23" s="251"/>
      <c r="V23" s="243"/>
      <c r="W23" s="243"/>
      <c r="X23" s="244"/>
      <c r="Y23" s="219"/>
      <c r="Z23" s="251"/>
      <c r="AA23" s="243"/>
      <c r="AB23" s="219"/>
      <c r="AC23" s="48"/>
      <c r="AD23" s="48"/>
      <c r="AE23" s="147"/>
      <c r="AF23" s="148"/>
    </row>
    <row r="24" spans="1:32" s="150" customFormat="1" ht="15.75" customHeight="1" x14ac:dyDescent="0.25">
      <c r="A24" s="21">
        <v>13</v>
      </c>
      <c r="B24" s="100" t="s">
        <v>74</v>
      </c>
      <c r="C24" s="243"/>
      <c r="D24" s="243"/>
      <c r="E24" s="243"/>
      <c r="F24" s="243"/>
      <c r="G24" s="243"/>
      <c r="H24" s="244"/>
      <c r="I24" s="219" t="s">
        <v>11</v>
      </c>
      <c r="J24" s="243"/>
      <c r="K24" s="243"/>
      <c r="L24" s="243"/>
      <c r="M24" s="243"/>
      <c r="N24" s="244"/>
      <c r="O24" s="219" t="s">
        <v>11</v>
      </c>
      <c r="P24" s="251"/>
      <c r="Q24" s="243"/>
      <c r="R24" s="243"/>
      <c r="S24" s="244"/>
      <c r="T24" s="219"/>
      <c r="U24" s="251"/>
      <c r="V24" s="243"/>
      <c r="W24" s="243"/>
      <c r="X24" s="244"/>
      <c r="Y24" s="219"/>
      <c r="Z24" s="251"/>
      <c r="AA24" s="243"/>
      <c r="AB24" s="219"/>
      <c r="AC24" s="48"/>
      <c r="AD24" s="48"/>
      <c r="AE24" s="147"/>
      <c r="AF24" s="148"/>
    </row>
    <row r="25" spans="1:32" s="150" customFormat="1" ht="15.75" customHeight="1" x14ac:dyDescent="0.25">
      <c r="A25" s="21">
        <v>14</v>
      </c>
      <c r="B25" s="100" t="s">
        <v>75</v>
      </c>
      <c r="C25" s="243"/>
      <c r="D25" s="243"/>
      <c r="E25" s="243"/>
      <c r="F25" s="243"/>
      <c r="G25" s="243"/>
      <c r="H25" s="244"/>
      <c r="I25" s="219" t="s">
        <v>11</v>
      </c>
      <c r="J25" s="243"/>
      <c r="K25" s="243"/>
      <c r="L25" s="243"/>
      <c r="M25" s="243"/>
      <c r="N25" s="244"/>
      <c r="O25" s="219" t="s">
        <v>11</v>
      </c>
      <c r="P25" s="251"/>
      <c r="Q25" s="243"/>
      <c r="R25" s="243"/>
      <c r="S25" s="244"/>
      <c r="T25" s="219"/>
      <c r="U25" s="251"/>
      <c r="V25" s="243"/>
      <c r="W25" s="243"/>
      <c r="X25" s="244"/>
      <c r="Y25" s="219"/>
      <c r="Z25" s="251"/>
      <c r="AA25" s="243"/>
      <c r="AB25" s="219"/>
      <c r="AC25" s="48"/>
      <c r="AD25" s="48"/>
      <c r="AE25" s="147"/>
      <c r="AF25" s="148"/>
    </row>
    <row r="26" spans="1:32" s="150" customFormat="1" ht="15.75" customHeight="1" x14ac:dyDescent="0.25">
      <c r="A26" s="21">
        <v>15</v>
      </c>
      <c r="B26" s="100" t="s">
        <v>76</v>
      </c>
      <c r="C26" s="243"/>
      <c r="D26" s="243"/>
      <c r="E26" s="243"/>
      <c r="F26" s="243"/>
      <c r="G26" s="243"/>
      <c r="H26" s="244"/>
      <c r="I26" s="219" t="s">
        <v>11</v>
      </c>
      <c r="J26" s="248"/>
      <c r="K26" s="243"/>
      <c r="L26" s="243"/>
      <c r="M26" s="243"/>
      <c r="N26" s="244"/>
      <c r="O26" s="219" t="s">
        <v>11</v>
      </c>
      <c r="P26" s="251"/>
      <c r="Q26" s="243"/>
      <c r="R26" s="243"/>
      <c r="S26" s="244"/>
      <c r="T26" s="219"/>
      <c r="U26" s="251"/>
      <c r="V26" s="243"/>
      <c r="W26" s="243"/>
      <c r="X26" s="244"/>
      <c r="Y26" s="219"/>
      <c r="Z26" s="251"/>
      <c r="AA26" s="243"/>
      <c r="AB26" s="219"/>
      <c r="AC26" s="48"/>
      <c r="AD26" s="48"/>
      <c r="AE26" s="147"/>
      <c r="AF26" s="148"/>
    </row>
    <row r="27" spans="1:32" s="150" customFormat="1" ht="15.75" customHeight="1" x14ac:dyDescent="0.25">
      <c r="A27" s="21">
        <v>16</v>
      </c>
      <c r="B27" s="100" t="s">
        <v>77</v>
      </c>
      <c r="C27" s="245"/>
      <c r="D27" s="245"/>
      <c r="E27" s="245"/>
      <c r="F27" s="243"/>
      <c r="G27" s="243"/>
      <c r="H27" s="244"/>
      <c r="I27" s="219" t="s">
        <v>11</v>
      </c>
      <c r="J27" s="245"/>
      <c r="K27" s="245"/>
      <c r="L27" s="243"/>
      <c r="M27" s="243"/>
      <c r="N27" s="244"/>
      <c r="O27" s="219" t="s">
        <v>11</v>
      </c>
      <c r="P27" s="251"/>
      <c r="Q27" s="243"/>
      <c r="R27" s="243"/>
      <c r="S27" s="244"/>
      <c r="T27" s="219"/>
      <c r="U27" s="251"/>
      <c r="V27" s="243"/>
      <c r="W27" s="243"/>
      <c r="X27" s="244"/>
      <c r="Y27" s="219"/>
      <c r="Z27" s="251"/>
      <c r="AA27" s="243"/>
      <c r="AB27" s="219"/>
      <c r="AC27" s="48"/>
      <c r="AD27" s="48"/>
      <c r="AE27" s="147"/>
      <c r="AF27" s="148"/>
    </row>
    <row r="28" spans="1:32" s="150" customFormat="1" ht="15.75" customHeight="1" x14ac:dyDescent="0.25">
      <c r="A28" s="21">
        <v>17</v>
      </c>
      <c r="B28" s="100" t="s">
        <v>78</v>
      </c>
      <c r="C28" s="243"/>
      <c r="D28" s="243"/>
      <c r="E28" s="243"/>
      <c r="F28" s="243"/>
      <c r="G28" s="243"/>
      <c r="H28" s="244"/>
      <c r="I28" s="219" t="s">
        <v>11</v>
      </c>
      <c r="J28" s="243"/>
      <c r="K28" s="243"/>
      <c r="L28" s="243"/>
      <c r="M28" s="243"/>
      <c r="N28" s="244"/>
      <c r="O28" s="219" t="s">
        <v>11</v>
      </c>
      <c r="P28" s="251"/>
      <c r="Q28" s="243"/>
      <c r="R28" s="243"/>
      <c r="S28" s="244"/>
      <c r="T28" s="219"/>
      <c r="U28" s="251"/>
      <c r="V28" s="243"/>
      <c r="W28" s="243"/>
      <c r="X28" s="244"/>
      <c r="Y28" s="219"/>
      <c r="Z28" s="251"/>
      <c r="AA28" s="243"/>
      <c r="AB28" s="219"/>
      <c r="AC28" s="48"/>
      <c r="AD28" s="48"/>
      <c r="AE28" s="147"/>
      <c r="AF28" s="148"/>
    </row>
    <row r="29" spans="1:32" s="150" customFormat="1" ht="15.75" customHeight="1" thickBot="1" x14ac:dyDescent="0.3">
      <c r="A29" s="22">
        <v>18</v>
      </c>
      <c r="B29" s="19"/>
      <c r="C29" s="246"/>
      <c r="D29" s="246"/>
      <c r="E29" s="246"/>
      <c r="F29" s="246"/>
      <c r="G29" s="246"/>
      <c r="H29" s="247"/>
      <c r="I29" s="220"/>
      <c r="J29" s="249"/>
      <c r="K29" s="246"/>
      <c r="L29" s="246"/>
      <c r="M29" s="246"/>
      <c r="N29" s="247"/>
      <c r="O29" s="220"/>
      <c r="P29" s="252"/>
      <c r="Q29" s="253"/>
      <c r="R29" s="253"/>
      <c r="S29" s="254"/>
      <c r="T29" s="220"/>
      <c r="U29" s="252"/>
      <c r="V29" s="253"/>
      <c r="W29" s="253"/>
      <c r="X29" s="255"/>
      <c r="Y29" s="220"/>
      <c r="Z29" s="252"/>
      <c r="AA29" s="253"/>
      <c r="AB29" s="220"/>
      <c r="AC29" s="48"/>
      <c r="AD29" s="48"/>
      <c r="AE29" s="147"/>
      <c r="AF29" s="148"/>
    </row>
    <row r="30" spans="1:32" ht="13.5" customHeight="1" thickBot="1" x14ac:dyDescent="0.3">
      <c r="A30" s="57"/>
      <c r="B30" s="59" t="s">
        <v>46</v>
      </c>
      <c r="L30" s="143" t="s">
        <v>61</v>
      </c>
      <c r="M30" s="284" t="s">
        <v>21</v>
      </c>
      <c r="N30" s="284"/>
      <c r="P30" s="294" t="s">
        <v>95</v>
      </c>
      <c r="Q30" s="294"/>
      <c r="R30" s="294"/>
      <c r="S30" s="294" t="s">
        <v>96</v>
      </c>
      <c r="T30" s="309"/>
      <c r="U30" s="294"/>
      <c r="V30" s="294" t="s">
        <v>97</v>
      </c>
      <c r="W30" s="294"/>
      <c r="X30" s="294"/>
      <c r="Y30" s="309" t="s">
        <v>98</v>
      </c>
      <c r="Z30" s="294"/>
      <c r="AA30" s="294"/>
      <c r="AB30" s="310" t="s">
        <v>99</v>
      </c>
      <c r="AC30" s="311"/>
      <c r="AD30" s="312"/>
      <c r="AE30" s="156"/>
    </row>
    <row r="31" spans="1:32" ht="15" customHeight="1" thickBot="1" x14ac:dyDescent="0.3">
      <c r="A31" s="110" t="s">
        <v>31</v>
      </c>
      <c r="B31" s="141" t="s">
        <v>107</v>
      </c>
      <c r="C31" s="58"/>
      <c r="D31" s="58"/>
      <c r="E31" s="58"/>
      <c r="F31" s="58"/>
      <c r="G31" s="58"/>
      <c r="H31" s="58"/>
      <c r="I31" s="58"/>
      <c r="K31" s="108" t="s">
        <v>18</v>
      </c>
      <c r="L31" s="62">
        <f>IF(COUNTA(B12:B29)=0,"",COUNTA(B12:B29))</f>
        <v>17</v>
      </c>
      <c r="M31" s="285">
        <f>IF(L31="","",L31/L31)</f>
        <v>1</v>
      </c>
      <c r="N31" s="286"/>
      <c r="P31" s="112" t="s">
        <v>61</v>
      </c>
      <c r="Q31" s="295" t="s">
        <v>21</v>
      </c>
      <c r="R31" s="296"/>
      <c r="S31" s="112" t="s">
        <v>61</v>
      </c>
      <c r="T31" s="295" t="s">
        <v>21</v>
      </c>
      <c r="U31" s="296"/>
      <c r="V31" s="112" t="s">
        <v>61</v>
      </c>
      <c r="W31" s="295" t="s">
        <v>21</v>
      </c>
      <c r="X31" s="296"/>
      <c r="Y31" s="112" t="s">
        <v>61</v>
      </c>
      <c r="Z31" s="295" t="s">
        <v>21</v>
      </c>
      <c r="AA31" s="296"/>
      <c r="AB31" s="112" t="s">
        <v>61</v>
      </c>
      <c r="AC31" s="295" t="s">
        <v>21</v>
      </c>
      <c r="AD31" s="296"/>
      <c r="AE31" s="158"/>
    </row>
    <row r="32" spans="1:32" x14ac:dyDescent="0.25">
      <c r="A32" s="110" t="s">
        <v>11</v>
      </c>
      <c r="B32" s="141" t="s">
        <v>86</v>
      </c>
      <c r="C32" s="58"/>
      <c r="D32" s="58"/>
      <c r="E32" s="58"/>
      <c r="F32" s="58"/>
      <c r="G32" s="58"/>
      <c r="H32" s="58"/>
      <c r="I32" s="58"/>
      <c r="K32" s="108" t="s">
        <v>19</v>
      </c>
      <c r="L32" s="60">
        <f>IF(COUNTA(B12:B29)=0,"",COUNTIF(I12:I29,"=AD")+COUNTIF(I12:I29,"=A")+COUNTIF(I12:I29,"=B")+COUNTIF(I12:I29,"=C"))</f>
        <v>17</v>
      </c>
      <c r="M32" s="287">
        <f>IF(L32="","",L32/L31)</f>
        <v>1</v>
      </c>
      <c r="N32" s="288"/>
      <c r="O32" s="113" t="s">
        <v>22</v>
      </c>
      <c r="P32" s="62">
        <f>IF(C10="","",IF(COUNTA(B12:B29)=0,"",IF(COUNTA(I12:I29)=0,"",COUNTIF(I12:I29,"=AD"))))</f>
        <v>1</v>
      </c>
      <c r="Q32" s="278">
        <f>IF(L$32=0,"",IF(P32="","",P32/L$32))</f>
        <v>5.8823529411764705E-2</v>
      </c>
      <c r="R32" s="279"/>
      <c r="S32" s="62">
        <f>IF(J10="","",IF(COUNTA(B12:B29)=0,"",IF(COUNTA(O12:O29)=0,"",COUNTIF(O12:O29,"=AD"))))</f>
        <v>1</v>
      </c>
      <c r="T32" s="278">
        <f>IF(L$32=0,"",IF(S32="","",S32/L$32))</f>
        <v>5.8823529411764705E-2</v>
      </c>
      <c r="U32" s="279"/>
      <c r="V32" s="62" t="str">
        <f>IF(P10="","",IF(COUNTA(B12:B29)=0,"",IF(COUNTA(T12:T29)=0,"",COUNTIF(T12:T29,"=AD"))))</f>
        <v/>
      </c>
      <c r="W32" s="278" t="str">
        <f>IF(L$32=0,"",IF(V32="","",V32/L$32))</f>
        <v/>
      </c>
      <c r="X32" s="279"/>
      <c r="Y32" s="62" t="str">
        <f>IF(U10="","",IF(COUNTA(B12:B29)=0,"",IF(COUNTA(Y12:Y29)=0,"",COUNTIF(Y12:Y29,"=AD"))))</f>
        <v/>
      </c>
      <c r="Z32" s="278" t="str">
        <f>IF(L$32=0,"",IF(Y32="","",Y32/L$32))</f>
        <v/>
      </c>
      <c r="AA32" s="279"/>
      <c r="AB32" s="62" t="str">
        <f>IF(Z10="","",IF(COUNTA(B12:B29)=0,"",IF(COUNTA(AB12:AB29)=0,"",COUNTIF(AB12:AB29,"=AD"))))</f>
        <v/>
      </c>
      <c r="AC32" s="278" t="str">
        <f>IF(L$32=0,"",IF(AB32="","",AB32/L$32))</f>
        <v/>
      </c>
      <c r="AD32" s="279"/>
      <c r="AE32" s="157"/>
    </row>
    <row r="33" spans="1:31" ht="15.75" thickBot="1" x14ac:dyDescent="0.3">
      <c r="A33" s="110" t="s">
        <v>32</v>
      </c>
      <c r="B33" s="142" t="s">
        <v>108</v>
      </c>
      <c r="K33" s="108" t="s">
        <v>20</v>
      </c>
      <c r="L33" s="61">
        <f>IF(L31="","",IF(L32="","",L31-L32))</f>
        <v>0</v>
      </c>
      <c r="M33" s="289">
        <f>IF(L33="","",L33/L31)</f>
        <v>0</v>
      </c>
      <c r="N33" s="290"/>
      <c r="O33" s="114" t="s">
        <v>23</v>
      </c>
      <c r="P33" s="60">
        <f>IF(C10="","",IF(COUNTA(B12:B29)=0,"",IF(COUNTA(I12:I29)=0,"",COUNTIF(I12:I29,"=A"))))</f>
        <v>13</v>
      </c>
      <c r="Q33" s="280">
        <f t="shared" ref="Q33:Q35" si="0">IF(L$32=0,"",IF(P33="","",P33/L$32))</f>
        <v>0.76470588235294112</v>
      </c>
      <c r="R33" s="281"/>
      <c r="S33" s="60">
        <f>IF(J10="","",IF(COUNTA(B12:B29)=0,"",IF(COUNTA(O12:O29)=0,"",COUNTIF(O12:O29,"=A"))))</f>
        <v>13</v>
      </c>
      <c r="T33" s="280">
        <f t="shared" ref="T33:T35" si="1">IF(L$32=0,"",IF(S33="","",S33/L$32))</f>
        <v>0.76470588235294112</v>
      </c>
      <c r="U33" s="281"/>
      <c r="V33" s="60" t="str">
        <f>IF(P10="","",IF(COUNTA(B12:B29)=0,"",IF(COUNTA(T12:T29)=0,"",COUNTIF(T12:T29,"=A"))))</f>
        <v/>
      </c>
      <c r="W33" s="280" t="str">
        <f t="shared" ref="W33:W35" si="2">IF(L$32=0,"",IF(V33="","",V33/L$32))</f>
        <v/>
      </c>
      <c r="X33" s="281"/>
      <c r="Y33" s="60" t="str">
        <f>IF(U10="","",IF(COUNTA(B12:B29)=0,"",IF(COUNTA(Y12:Y29)=0,"",COUNTIF(Y12:Y29,"=A"))))</f>
        <v/>
      </c>
      <c r="Z33" s="280" t="str">
        <f t="shared" ref="Z33:Z35" si="3">IF(L$32=0,"",IF(Y33="","",Y33/L$32))</f>
        <v/>
      </c>
      <c r="AA33" s="281"/>
      <c r="AB33" s="60" t="str">
        <f>IF(Z10="","",IF(COUNTA(B12:B29)=0,"",IF(COUNTA(AB12:AB29)=0,"",COUNTIF(AB12:AB29,"=A"))))</f>
        <v/>
      </c>
      <c r="AC33" s="280" t="str">
        <f t="shared" ref="AC33:AC35" si="4">IF(L$32=0,"",IF(AB33="","",AB33/L$32))</f>
        <v/>
      </c>
      <c r="AD33" s="281"/>
      <c r="AE33" s="157"/>
    </row>
    <row r="34" spans="1:31" ht="15" customHeight="1" x14ac:dyDescent="0.25">
      <c r="A34" s="110" t="s">
        <v>33</v>
      </c>
      <c r="B34" s="142" t="s">
        <v>87</v>
      </c>
      <c r="M34" s="2"/>
      <c r="N34" s="2"/>
      <c r="O34" s="114" t="s">
        <v>24</v>
      </c>
      <c r="P34" s="60">
        <f>IF(C10="","",IF(COUNTA(B12:B29)=0,"",IF(COUNTA(I12:I29)=0,"",COUNTIF(I12:I29,"=B"))))</f>
        <v>2</v>
      </c>
      <c r="Q34" s="280">
        <f t="shared" si="0"/>
        <v>0.11764705882352941</v>
      </c>
      <c r="R34" s="281"/>
      <c r="S34" s="60">
        <f>IF(J10="","",IF(COUNTA(B12:B29)=0,"",IF(COUNTA(O12:O29)=0,"",COUNTIF(O12:O29,"=B"))))</f>
        <v>1</v>
      </c>
      <c r="T34" s="280">
        <f t="shared" si="1"/>
        <v>5.8823529411764705E-2</v>
      </c>
      <c r="U34" s="281"/>
      <c r="V34" s="60" t="str">
        <f>IF(P10="","",IF(COUNTA(B12:B29)=0,"",IF(COUNTA(T12:T29)=0,"",COUNTIF(T12:T29,"=B"))))</f>
        <v/>
      </c>
      <c r="W34" s="280" t="str">
        <f t="shared" si="2"/>
        <v/>
      </c>
      <c r="X34" s="281"/>
      <c r="Y34" s="60" t="str">
        <f>IF(U10="","",IF(COUNTA(B12:B29)=0,"",IF(COUNTA(Y12:Y29)=0,"",COUNTIF(Y12:Y29,"=B"))))</f>
        <v/>
      </c>
      <c r="Z34" s="280" t="str">
        <f t="shared" si="3"/>
        <v/>
      </c>
      <c r="AA34" s="281"/>
      <c r="AB34" s="60" t="str">
        <f>IF(Z10="","",IF(COUNTA(B12:B29)=0,"",IF(COUNTA(AB12:AB29)=0,"",COUNTIF(AB12:AB29,"=B"))))</f>
        <v/>
      </c>
      <c r="AC34" s="280" t="str">
        <f t="shared" si="4"/>
        <v/>
      </c>
      <c r="AD34" s="281"/>
      <c r="AE34" s="157"/>
    </row>
    <row r="35" spans="1:31" ht="15.75" thickBot="1" x14ac:dyDescent="0.3">
      <c r="M35" s="2"/>
      <c r="N35" s="2"/>
      <c r="O35" s="115" t="s">
        <v>25</v>
      </c>
      <c r="P35" s="61">
        <f>IF(C10="","",IF(COUNTA(B12:B29)=0,"",IF(COUNTA(I12:I29)=0,"",COUNTIF(I12:I29,"=C"))))</f>
        <v>1</v>
      </c>
      <c r="Q35" s="282">
        <f t="shared" si="0"/>
        <v>5.8823529411764705E-2</v>
      </c>
      <c r="R35" s="283"/>
      <c r="S35" s="61">
        <f>IF(J10="","",IF(COUNTA(B12:B29)=0,"",IF(COUNTA(O12:O29)=0,"",COUNTIF(O12:O29,"=C"))))</f>
        <v>2</v>
      </c>
      <c r="T35" s="282">
        <f t="shared" si="1"/>
        <v>0.11764705882352941</v>
      </c>
      <c r="U35" s="283"/>
      <c r="V35" s="61" t="str">
        <f>IF(P10="","",IF(COUNTA(B12:B29)=0,"",IF(COUNTA(T12:T29)=0,"",COUNTIF(T12:T29,"=C"))))</f>
        <v/>
      </c>
      <c r="W35" s="282" t="str">
        <f t="shared" si="2"/>
        <v/>
      </c>
      <c r="X35" s="283"/>
      <c r="Y35" s="61" t="str">
        <f>IF(U10="","",IF(COUNTA(B12:B29)=0,"",IF(COUNTA(Y12:Y29)=0,"",COUNTIF(Y12:Y29,"=C"))))</f>
        <v/>
      </c>
      <c r="Z35" s="282" t="str">
        <f t="shared" si="3"/>
        <v/>
      </c>
      <c r="AA35" s="283"/>
      <c r="AB35" s="61" t="str">
        <f>IF(Z10="","",IF(COUNTA(B12:B29)=0,"",IF(COUNTA(AB12:AB29)=0,"",COUNTIF(AB12:AB29,"=C"))))</f>
        <v/>
      </c>
      <c r="AC35" s="282" t="str">
        <f t="shared" si="4"/>
        <v/>
      </c>
      <c r="AD35" s="283"/>
      <c r="AE35" s="157"/>
    </row>
    <row r="36" spans="1:31" x14ac:dyDescent="0.25">
      <c r="B36" s="15" t="s">
        <v>34</v>
      </c>
      <c r="C36" s="292" t="s">
        <v>26</v>
      </c>
      <c r="D36" s="292"/>
      <c r="E36" s="292"/>
      <c r="F36" s="292"/>
      <c r="G36" s="292"/>
      <c r="H36" s="292"/>
      <c r="I36" s="292"/>
      <c r="J36" s="292"/>
      <c r="K36" s="293" t="s">
        <v>17</v>
      </c>
      <c r="L36" s="293"/>
      <c r="M36" s="293"/>
      <c r="N36" s="293"/>
      <c r="O36" s="293"/>
      <c r="P36" s="293"/>
      <c r="Q36" s="293"/>
      <c r="R36" s="293"/>
      <c r="S36" s="293"/>
      <c r="T36" s="305">
        <f ca="1">NOW()</f>
        <v>43587.987689814814</v>
      </c>
      <c r="U36" s="305"/>
      <c r="V36" s="305"/>
      <c r="W36" s="305"/>
      <c r="X36" s="305"/>
      <c r="Y36" s="305"/>
      <c r="Z36" s="305"/>
      <c r="AA36" s="305"/>
      <c r="AB36" s="304"/>
      <c r="AC36" s="304"/>
      <c r="AD36" s="304"/>
      <c r="AE36" s="304"/>
    </row>
    <row r="37" spans="1:31" x14ac:dyDescent="0.25">
      <c r="B37" s="91" t="str">
        <f>IF(S7="","",S7)</f>
        <v>NORMA LEYTON MAMANI</v>
      </c>
      <c r="C37" s="291" t="s">
        <v>116</v>
      </c>
      <c r="D37" s="291"/>
      <c r="E37" s="291"/>
      <c r="F37" s="291"/>
      <c r="G37" s="291"/>
      <c r="H37" s="291"/>
      <c r="I37" s="291"/>
      <c r="J37" s="291"/>
      <c r="S37" s="125" t="s">
        <v>16</v>
      </c>
    </row>
    <row r="38" spans="1:31" hidden="1" x14ac:dyDescent="0.25"/>
    <row r="39" spans="1:31" hidden="1" x14ac:dyDescent="0.25"/>
    <row r="40" spans="1:31" hidden="1" x14ac:dyDescent="0.25"/>
    <row r="41" spans="1:31" hidden="1" x14ac:dyDescent="0.25"/>
    <row r="42" spans="1:31" hidden="1" x14ac:dyDescent="0.25"/>
    <row r="43" spans="1:31" hidden="1" x14ac:dyDescent="0.25"/>
    <row r="44" spans="1:31" hidden="1" x14ac:dyDescent="0.25"/>
    <row r="45" spans="1:31" hidden="1" x14ac:dyDescent="0.25"/>
    <row r="46" spans="1:31" hidden="1" x14ac:dyDescent="0.25"/>
    <row r="47" spans="1:31" hidden="1" x14ac:dyDescent="0.25"/>
    <row r="48" spans="1:31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</sheetData>
  <sheetProtection password="C4F5" sheet="1" objects="1" scenarios="1" sort="0"/>
  <dataConsolidate/>
  <mergeCells count="62">
    <mergeCell ref="C10:I10"/>
    <mergeCell ref="J10:O10"/>
    <mergeCell ref="P10:T10"/>
    <mergeCell ref="A4:S4"/>
    <mergeCell ref="T4:X4"/>
    <mergeCell ref="A8:A11"/>
    <mergeCell ref="B8:B11"/>
    <mergeCell ref="S6:V6"/>
    <mergeCell ref="C6:F6"/>
    <mergeCell ref="N6:R6"/>
    <mergeCell ref="U9:Y9"/>
    <mergeCell ref="U10:Y10"/>
    <mergeCell ref="M5:O5"/>
    <mergeCell ref="S7:AB7"/>
    <mergeCell ref="C7:O7"/>
    <mergeCell ref="J6:L6"/>
    <mergeCell ref="V30:X30"/>
    <mergeCell ref="AE8:AE11"/>
    <mergeCell ref="AB36:AE36"/>
    <mergeCell ref="T36:AA36"/>
    <mergeCell ref="Z10:AB10"/>
    <mergeCell ref="S30:U30"/>
    <mergeCell ref="Y30:AA30"/>
    <mergeCell ref="T31:U31"/>
    <mergeCell ref="W31:X31"/>
    <mergeCell ref="Z31:AA31"/>
    <mergeCell ref="T32:U32"/>
    <mergeCell ref="T33:U33"/>
    <mergeCell ref="AB30:AD30"/>
    <mergeCell ref="AC31:AD31"/>
    <mergeCell ref="T34:U34"/>
    <mergeCell ref="T35:U35"/>
    <mergeCell ref="C8:AB8"/>
    <mergeCell ref="C9:I9"/>
    <mergeCell ref="J9:O9"/>
    <mergeCell ref="P9:T9"/>
    <mergeCell ref="Z9:AB9"/>
    <mergeCell ref="M30:N30"/>
    <mergeCell ref="M31:N31"/>
    <mergeCell ref="M32:N32"/>
    <mergeCell ref="M33:N33"/>
    <mergeCell ref="C37:J37"/>
    <mergeCell ref="C36:J36"/>
    <mergeCell ref="K36:S36"/>
    <mergeCell ref="Q32:R32"/>
    <mergeCell ref="Q33:R33"/>
    <mergeCell ref="Q34:R34"/>
    <mergeCell ref="Q35:R35"/>
    <mergeCell ref="P30:R30"/>
    <mergeCell ref="Q31:R31"/>
    <mergeCell ref="AC32:AD32"/>
    <mergeCell ref="AC33:AD33"/>
    <mergeCell ref="AC34:AD34"/>
    <mergeCell ref="AC35:AD35"/>
    <mergeCell ref="W32:X32"/>
    <mergeCell ref="W33:X33"/>
    <mergeCell ref="W34:X34"/>
    <mergeCell ref="W35:X35"/>
    <mergeCell ref="Z32:AA32"/>
    <mergeCell ref="Z33:AA33"/>
    <mergeCell ref="Z34:AA34"/>
    <mergeCell ref="Z35:AA35"/>
  </mergeCells>
  <conditionalFormatting sqref="F12:H28 L12:N28 P12:AD28 C29:AE29">
    <cfRule type="cellIs" dxfId="143" priority="29" operator="equal">
      <formula>"C"</formula>
    </cfRule>
    <cfRule type="cellIs" dxfId="142" priority="30" operator="equal">
      <formula>"B"</formula>
    </cfRule>
    <cfRule type="cellIs" dxfId="141" priority="31" operator="equal">
      <formula>"AD"</formula>
    </cfRule>
    <cfRule type="cellIs" dxfId="140" priority="32" operator="equal">
      <formula>"A"</formula>
    </cfRule>
  </conditionalFormatting>
  <conditionalFormatting sqref="C12:E28">
    <cfRule type="cellIs" dxfId="139" priority="25" operator="equal">
      <formula>"C"</formula>
    </cfRule>
    <cfRule type="cellIs" dxfId="138" priority="26" operator="equal">
      <formula>"B"</formula>
    </cfRule>
    <cfRule type="cellIs" dxfId="137" priority="27" operator="equal">
      <formula>"AD"</formula>
    </cfRule>
    <cfRule type="cellIs" dxfId="136" priority="28" operator="equal">
      <formula>"A"</formula>
    </cfRule>
  </conditionalFormatting>
  <conditionalFormatting sqref="J12:K28">
    <cfRule type="cellIs" dxfId="135" priority="21" operator="equal">
      <formula>"C"</formula>
    </cfRule>
    <cfRule type="cellIs" dxfId="134" priority="22" operator="equal">
      <formula>"B"</formula>
    </cfRule>
    <cfRule type="cellIs" dxfId="133" priority="23" operator="equal">
      <formula>"AD"</formula>
    </cfRule>
    <cfRule type="cellIs" dxfId="132" priority="24" operator="equal">
      <formula>"A"</formula>
    </cfRule>
  </conditionalFormatting>
  <conditionalFormatting sqref="AE12:AE28">
    <cfRule type="cellIs" dxfId="131" priority="17" operator="equal">
      <formula>"C"</formula>
    </cfRule>
    <cfRule type="cellIs" dxfId="130" priority="18" operator="equal">
      <formula>"B"</formula>
    </cfRule>
    <cfRule type="cellIs" dxfId="129" priority="19" operator="equal">
      <formula>"AD"</formula>
    </cfRule>
    <cfRule type="cellIs" dxfId="128" priority="20" operator="equal">
      <formula>"A"</formula>
    </cfRule>
  </conditionalFormatting>
  <conditionalFormatting sqref="I12:I28">
    <cfRule type="cellIs" dxfId="127" priority="13" operator="equal">
      <formula>"C"</formula>
    </cfRule>
    <cfRule type="cellIs" dxfId="126" priority="14" operator="equal">
      <formula>"B"</formula>
    </cfRule>
    <cfRule type="cellIs" dxfId="125" priority="15" operator="equal">
      <formula>"AD"</formula>
    </cfRule>
    <cfRule type="cellIs" dxfId="124" priority="16" operator="equal">
      <formula>"A"</formula>
    </cfRule>
  </conditionalFormatting>
  <conditionalFormatting sqref="O12:O28">
    <cfRule type="cellIs" dxfId="123" priority="9" operator="equal">
      <formula>"C"</formula>
    </cfRule>
    <cfRule type="cellIs" dxfId="122" priority="10" operator="equal">
      <formula>"B"</formula>
    </cfRule>
    <cfRule type="cellIs" dxfId="121" priority="11" operator="equal">
      <formula>"AD"</formula>
    </cfRule>
    <cfRule type="cellIs" dxfId="120" priority="12" operator="equal">
      <formula>"A"</formula>
    </cfRule>
  </conditionalFormatting>
  <conditionalFormatting sqref="F3">
    <cfRule type="cellIs" dxfId="119" priority="1" operator="equal">
      <formula>"C"</formula>
    </cfRule>
    <cfRule type="cellIs" dxfId="118" priority="2" operator="equal">
      <formula>"B"</formula>
    </cfRule>
    <cfRule type="cellIs" dxfId="117" priority="3" operator="equal">
      <formula>"AD"</formula>
    </cfRule>
    <cfRule type="cellIs" dxfId="116" priority="4" operator="equal">
      <formula>"A"</formula>
    </cfRule>
  </conditionalFormatting>
  <dataValidations xWindow="666" yWindow="614" count="14"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#952290888).(e-mail: fer_gamarra@hotmail.com)" sqref="B1:B2"/>
    <dataValidation allowBlank="1" showInputMessage="1" showErrorMessage="1" promptTitle="¡ATENCIÓN!" prompt="Puede escribir el lugar de la Institución Educativa para que automáticamente se copie en todos los periodos del año, cualquier pregunta puede hacerla al Profesor Fernando Gamarra Morales (cel: 952290888, RPM: #952290888).(e-mail: fer_gamarra@hotmail.com)" sqref="B3"/>
    <dataValidation allowBlank="1" showInputMessage="1" showErrorMessage="1" promptTitle="¡FELICITACIONES PROFESOR(A)!" prompt="Por usar este registro que ha sido diseñado y elaborado por Fernando Gamarra Morales y está protegido contra toda modificación, cualquier consulta pueda hacerla al CEL: 952290888, RPM: #952290888 ó e-mail: fer_gamarra@hotmail.com." sqref="S7 C7"/>
    <dataValidation allowBlank="1" showInputMessage="1" showErrorMessage="1" promptTitle="¡ATENCIÓN!" prompt="Puede colocar cualquiera de las tres modalidades de la Educación Básica: REGULAR, ALTERNATIVA ó ESPECIAL, para que automáticamente se copie en los demás periodos del año." sqref="T4"/>
    <dataValidation allowBlank="1" showInputMessage="1" showErrorMessage="1" promptTitle="¡ATENCIÓN!" prompt="Puede colocar cualquiera de los niveles de la EBR (inicial, primaria o secundaria), o cualquiera de los ciclos de la EBA (inicial, intermedio o avanzado), o cualquiera de los niveles de la EBE (inicial o primaria)." sqref="S6"/>
    <dataValidation allowBlank="1" showInputMessage="1" showErrorMessage="1" promptTitle="¡ATENCIÓN!" prompt="Cambiar a CICLO EDUCATIVO en el caso de ser EDUCACIÓN BÁSICA ALTERNATIVA." sqref="N6:R6"/>
    <dataValidation allowBlank="1" showInputMessage="1" showErrorMessage="1" promptTitle="¡ATENCIÓN!" prompt="Si desea cambiar el nombre del docente, tendrá que hacerlo en la parte superior de esta hoja." sqref="B37"/>
    <dataValidation allowBlank="1" showInputMessage="1" showErrorMessage="1" promptTitle="¡ATENCIÓN!" prompt="El año académico NO SE PUEDE CAMBIAR, se cambia automáticamente de acuerdo al año en que nos encontremos." sqref="M5"/>
    <dataValidation allowBlank="1" showInputMessage="1" showErrorMessage="1" promptTitle="¡ATENCIÓN!" prompt="Este archivo ha sido diseñado y elaborado por Fernando Gamarra Morales y está protegida contra toda modificación indebida (CEL: 952290888, RPM: #952290888), (e-mail: fer_gamarra@hotmail.com)." sqref="S37"/>
    <dataValidation allowBlank="1" showInputMessage="1" showErrorMessage="1" promptTitle="¡ATENCIÓN!" prompt="Este archivo ha sido diseñado y elaborado por Fernando Gamarra Morales y está protegida contra toda modificación (CEL: 952290888, RPM: #952290888), (e-mail: fer_gamarra@hotmail.com)." sqref="U37:AE37"/>
    <dataValidation allowBlank="1" showInputMessage="1" showErrorMessage="1" promptTitle="¡ATENCIÓN!" prompt="Si desea cambiar las competencias, tendrá que hacerlo en el Primer Periodo para que automáticamente se copie en todos los demás peridos del año." sqref="Z9:AB9"/>
    <dataValidation type="list" allowBlank="1" showInputMessage="1" showErrorMessage="1" errorTitle="¡ATENCIÓN!" error="Sólo puede ingresar valores los siguientes valores: AD, A, B y C." sqref="AB12:AB29 Y12:Y29 T12:T29 O12:O29 I12:I29">
      <formula1>$A$31:$A$34</formula1>
    </dataValidation>
    <dataValidation type="list" allowBlank="1" showInputMessage="1" showErrorMessage="1" promptTitle="LAS LETRAS NO SE PROMEDIAN" prompt="Una evaluación formativa de tipo sumativa se centra en conclusiones sobre el nivel de logro de los estudiantes, en base al análisis de evidencias de aprendizaje y del juicio del docente." sqref="AE12:AE29">
      <formula1>$A$31:$A$34</formula1>
    </dataValidation>
    <dataValidation type="list" allowBlank="1" showInputMessage="1" showErrorMessage="1" sqref="C12:H29 J12:N29 P12:S29 U12:X29 Z12:AA29">
      <formula1>$C$2:$M$2</formula1>
    </dataValidation>
  </dataValidations>
  <printOptions horizontalCentered="1"/>
  <pageMargins left="0" right="0" top="0" bottom="0" header="0" footer="0"/>
  <pageSetup paperSize="9" scale="9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A1:AF62"/>
  <sheetViews>
    <sheetView workbookViewId="0">
      <selection activeCell="M6" sqref="M6:N6"/>
    </sheetView>
  </sheetViews>
  <sheetFormatPr baseColWidth="10" defaultColWidth="0" defaultRowHeight="15" customHeight="1" zeroHeight="1" x14ac:dyDescent="0.25"/>
  <cols>
    <col min="1" max="1" width="3.28515625" style="1" customWidth="1"/>
    <col min="2" max="2" width="40" style="6" customWidth="1"/>
    <col min="3" max="30" width="3.42578125" style="3" customWidth="1"/>
    <col min="31" max="31" width="3.85546875" style="4" hidden="1" customWidth="1"/>
    <col min="32" max="32" width="0.140625" style="3" customWidth="1"/>
    <col min="33" max="16384" width="11.42578125" style="3" hidden="1"/>
  </cols>
  <sheetData>
    <row r="1" spans="1:31" x14ac:dyDescent="0.25">
      <c r="B1" s="94" t="str">
        <f>IF('1º P'!B1="","",'1º P'!B1)</f>
        <v>INSTITUCIÓN EDUCATIVA</v>
      </c>
      <c r="C1" s="17"/>
      <c r="D1" s="17"/>
      <c r="E1" s="17"/>
      <c r="F1" s="2"/>
      <c r="G1" s="2"/>
      <c r="AD1" s="122" t="str">
        <f>'1º P'!AC1</f>
        <v>VERSIÓN: 04·2019</v>
      </c>
    </row>
    <row r="2" spans="1:31" x14ac:dyDescent="0.25">
      <c r="B2" s="94" t="str">
        <f>IF('1º P'!B2="","",'1º P'!B2)</f>
        <v>"GUILLERMO AUZA ARCE"</v>
      </c>
      <c r="C2" s="18"/>
      <c r="D2" s="18"/>
      <c r="E2" s="18"/>
      <c r="F2" s="5"/>
      <c r="G2" s="5"/>
    </row>
    <row r="3" spans="1:31" x14ac:dyDescent="0.25">
      <c r="B3" s="94" t="str">
        <f>IF('1º P'!B3="","",'1º P'!B3)</f>
        <v>TACNA</v>
      </c>
      <c r="C3" s="18"/>
      <c r="D3" s="18"/>
      <c r="E3" s="18"/>
      <c r="F3" s="5"/>
      <c r="G3" s="5"/>
    </row>
    <row r="4" spans="1:31" x14ac:dyDescent="0.25">
      <c r="B4" s="94"/>
      <c r="C4" s="18"/>
      <c r="D4" s="18"/>
      <c r="E4" s="18"/>
      <c r="F4" s="5"/>
      <c r="G4" s="5"/>
    </row>
    <row r="5" spans="1:31" ht="15.75" x14ac:dyDescent="0.25">
      <c r="A5" s="338" t="s">
        <v>58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9" t="str">
        <f>IF('1º P'!T4="","",'1º P'!T4)</f>
        <v>REGULAR</v>
      </c>
      <c r="U5" s="339"/>
      <c r="V5" s="339"/>
      <c r="W5" s="339"/>
      <c r="X5" s="339"/>
      <c r="Y5" s="25"/>
      <c r="Z5" s="25"/>
      <c r="AA5" s="25"/>
      <c r="AB5" s="25"/>
      <c r="AC5" s="25"/>
      <c r="AD5" s="25"/>
      <c r="AE5" s="25"/>
    </row>
    <row r="6" spans="1:31" ht="18.75" x14ac:dyDescent="0.3">
      <c r="L6" s="7" t="s">
        <v>13</v>
      </c>
      <c r="M6" s="340">
        <f ca="1">IF('1º P'!M5="","",'1º P'!M5)</f>
        <v>2019</v>
      </c>
      <c r="N6" s="340"/>
      <c r="O6" s="26"/>
    </row>
    <row r="7" spans="1:31" x14ac:dyDescent="0.25">
      <c r="B7" s="79" t="s">
        <v>9</v>
      </c>
      <c r="C7" s="341" t="str">
        <f>IF('1º P'!C6="","",'1º P'!C6)</f>
        <v>SEXTO</v>
      </c>
      <c r="D7" s="341"/>
      <c r="E7" s="341"/>
      <c r="F7" s="341"/>
      <c r="G7" s="98"/>
      <c r="H7" s="28"/>
      <c r="I7" s="28"/>
      <c r="J7" s="28"/>
      <c r="K7" s="79" t="s">
        <v>10</v>
      </c>
      <c r="L7" s="341" t="str">
        <f>IF('1º P'!J6="","",'1º P'!J6)</f>
        <v>A</v>
      </c>
      <c r="M7" s="341"/>
      <c r="N7" s="341"/>
      <c r="O7" s="28"/>
      <c r="P7" s="28"/>
      <c r="Q7" s="28"/>
      <c r="R7" s="79" t="s">
        <v>12</v>
      </c>
      <c r="S7" s="341" t="str">
        <f>IF('1º P'!S6="","",'1º P'!S6)</f>
        <v/>
      </c>
      <c r="T7" s="341"/>
      <c r="U7" s="341"/>
      <c r="V7" s="341"/>
      <c r="W7" s="28"/>
      <c r="X7" s="28"/>
      <c r="Y7" s="28"/>
      <c r="Z7" s="28"/>
      <c r="AA7" s="28"/>
      <c r="AB7" s="28"/>
      <c r="AC7" s="28"/>
      <c r="AD7" s="28"/>
      <c r="AE7" s="11"/>
    </row>
    <row r="8" spans="1:31" x14ac:dyDescent="0.25">
      <c r="B8" s="79" t="s">
        <v>7</v>
      </c>
      <c r="C8" s="336" t="str">
        <f>IF('1º P'!C7="","",'1º P'!C7)</f>
        <v>EDUCACIÓN RELIGIOSA</v>
      </c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28"/>
      <c r="Q8" s="28"/>
      <c r="R8" s="79" t="s">
        <v>8</v>
      </c>
      <c r="S8" s="336" t="str">
        <f>IF('1º P'!S7="","",'1º P'!S7)</f>
        <v>NORMA LEYTON MAMANI</v>
      </c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11"/>
    </row>
    <row r="9" spans="1:31" x14ac:dyDescent="0.25">
      <c r="A9" s="49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303"/>
    </row>
    <row r="10" spans="1:31" x14ac:dyDescent="0.25">
      <c r="A10" s="49"/>
      <c r="B10" s="50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03"/>
    </row>
    <row r="11" spans="1:31" x14ac:dyDescent="0.25">
      <c r="A11" s="49"/>
      <c r="B11" s="50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03"/>
    </row>
    <row r="12" spans="1:31" x14ac:dyDescent="0.25">
      <c r="A12" s="49"/>
      <c r="B12" s="50"/>
      <c r="C12" s="34"/>
      <c r="D12" s="34"/>
      <c r="E12" s="34"/>
      <c r="F12" s="34"/>
      <c r="G12" s="34"/>
      <c r="H12" s="34"/>
      <c r="I12" s="35"/>
      <c r="J12" s="34"/>
      <c r="K12" s="34"/>
      <c r="L12" s="34"/>
      <c r="M12" s="34"/>
      <c r="N12" s="34"/>
      <c r="O12" s="35"/>
      <c r="P12" s="34"/>
      <c r="Q12" s="34"/>
      <c r="R12" s="34"/>
      <c r="S12" s="34"/>
      <c r="T12" s="35"/>
      <c r="U12" s="34"/>
      <c r="V12" s="34"/>
      <c r="W12" s="34"/>
      <c r="X12" s="34"/>
      <c r="Y12" s="35"/>
      <c r="Z12" s="34"/>
      <c r="AA12" s="34"/>
      <c r="AB12" s="34"/>
      <c r="AC12" s="34"/>
      <c r="AD12" s="35"/>
      <c r="AE12" s="303"/>
    </row>
    <row r="13" spans="1:31" s="12" customFormat="1" ht="12.75" x14ac:dyDescent="0.25">
      <c r="A13" s="36"/>
      <c r="B13" s="37"/>
      <c r="C13" s="38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38"/>
      <c r="O13" s="39"/>
      <c r="P13" s="38"/>
      <c r="Q13" s="38"/>
      <c r="R13" s="38"/>
      <c r="S13" s="38"/>
      <c r="T13" s="39"/>
      <c r="U13" s="38"/>
      <c r="V13" s="38"/>
      <c r="W13" s="38"/>
      <c r="X13" s="38"/>
      <c r="Y13" s="39"/>
      <c r="Z13" s="38"/>
      <c r="AA13" s="38"/>
      <c r="AB13" s="38"/>
      <c r="AC13" s="38"/>
      <c r="AD13" s="39"/>
      <c r="AE13" s="48"/>
    </row>
    <row r="14" spans="1:31" s="13" customFormat="1" x14ac:dyDescent="0.25">
      <c r="A14" s="36"/>
      <c r="B14" s="37"/>
      <c r="C14" s="40"/>
      <c r="D14" s="40"/>
      <c r="E14" s="40"/>
      <c r="F14" s="40"/>
      <c r="G14" s="40"/>
      <c r="H14" s="40"/>
      <c r="I14" s="41"/>
      <c r="J14" s="40"/>
      <c r="K14" s="40"/>
      <c r="L14" s="40"/>
      <c r="M14" s="40"/>
      <c r="N14" s="40"/>
      <c r="O14" s="41"/>
      <c r="P14" s="40"/>
      <c r="Q14" s="40"/>
      <c r="R14" s="40"/>
      <c r="S14" s="40"/>
      <c r="T14" s="41"/>
      <c r="U14" s="40"/>
      <c r="V14" s="40"/>
      <c r="W14" s="40"/>
      <c r="X14" s="40"/>
      <c r="Y14" s="41"/>
      <c r="Z14" s="40"/>
      <c r="AA14" s="40"/>
      <c r="AB14" s="40"/>
      <c r="AC14" s="40"/>
      <c r="AD14" s="41"/>
      <c r="AE14" s="41"/>
    </row>
    <row r="15" spans="1:31" s="13" customFormat="1" x14ac:dyDescent="0.25">
      <c r="A15" s="36"/>
      <c r="B15" s="37"/>
      <c r="C15" s="40"/>
      <c r="D15" s="40"/>
      <c r="E15" s="40"/>
      <c r="F15" s="40"/>
      <c r="G15" s="40"/>
      <c r="H15" s="40"/>
      <c r="I15" s="41"/>
      <c r="J15" s="40"/>
      <c r="K15" s="40"/>
      <c r="L15" s="40"/>
      <c r="M15" s="40"/>
      <c r="N15" s="40"/>
      <c r="O15" s="41"/>
      <c r="P15" s="40"/>
      <c r="Q15" s="40"/>
      <c r="R15" s="40"/>
      <c r="S15" s="40"/>
      <c r="T15" s="41"/>
      <c r="U15" s="40"/>
      <c r="V15" s="40"/>
      <c r="W15" s="40"/>
      <c r="X15" s="40"/>
      <c r="Y15" s="41"/>
      <c r="Z15" s="40"/>
      <c r="AA15" s="40"/>
      <c r="AB15" s="40"/>
      <c r="AC15" s="40"/>
      <c r="AD15" s="41"/>
      <c r="AE15" s="41"/>
    </row>
    <row r="16" spans="1:31" s="13" customFormat="1" x14ac:dyDescent="0.25">
      <c r="A16" s="36"/>
      <c r="B16" s="37"/>
      <c r="C16" s="40"/>
      <c r="D16" s="40"/>
      <c r="E16" s="40"/>
      <c r="F16" s="40"/>
      <c r="G16" s="40"/>
      <c r="H16" s="40"/>
      <c r="I16" s="41"/>
      <c r="J16" s="40"/>
      <c r="K16" s="40"/>
      <c r="L16" s="40"/>
      <c r="M16" s="40"/>
      <c r="N16" s="40"/>
      <c r="O16" s="41"/>
      <c r="P16" s="40"/>
      <c r="Q16" s="40"/>
      <c r="R16" s="40"/>
      <c r="S16" s="40"/>
      <c r="T16" s="41"/>
      <c r="U16" s="40"/>
      <c r="V16" s="40"/>
      <c r="W16" s="40"/>
      <c r="X16" s="40"/>
      <c r="Y16" s="41"/>
      <c r="Z16" s="40"/>
      <c r="AA16" s="40"/>
      <c r="AB16" s="40"/>
      <c r="AC16" s="40"/>
      <c r="AD16" s="41"/>
      <c r="AE16" s="41"/>
    </row>
    <row r="17" spans="1:31" s="13" customFormat="1" x14ac:dyDescent="0.25">
      <c r="A17" s="36"/>
      <c r="B17" s="37"/>
      <c r="C17" s="40"/>
      <c r="D17" s="40"/>
      <c r="E17" s="40"/>
      <c r="F17" s="40"/>
      <c r="G17" s="40"/>
      <c r="H17" s="40"/>
      <c r="I17" s="41"/>
      <c r="J17" s="40"/>
      <c r="K17" s="40"/>
      <c r="L17" s="40"/>
      <c r="M17" s="40"/>
      <c r="N17" s="40"/>
      <c r="O17" s="41"/>
      <c r="P17" s="40"/>
      <c r="Q17" s="40"/>
      <c r="R17" s="40"/>
      <c r="S17" s="40"/>
      <c r="T17" s="41"/>
      <c r="U17" s="40"/>
      <c r="V17" s="40"/>
      <c r="W17" s="40"/>
      <c r="X17" s="40"/>
      <c r="Y17" s="41"/>
      <c r="Z17" s="40"/>
      <c r="AA17" s="40"/>
      <c r="AB17" s="40"/>
      <c r="AC17" s="40"/>
      <c r="AD17" s="41"/>
      <c r="AE17" s="41"/>
    </row>
    <row r="18" spans="1:31" s="13" customFormat="1" x14ac:dyDescent="0.25">
      <c r="A18" s="36"/>
      <c r="B18" s="37"/>
      <c r="C18" s="40"/>
      <c r="D18" s="40"/>
      <c r="E18" s="40"/>
      <c r="F18" s="40"/>
      <c r="G18" s="40"/>
      <c r="H18" s="40"/>
      <c r="I18" s="41"/>
      <c r="J18" s="40"/>
      <c r="K18" s="40"/>
      <c r="L18" s="40"/>
      <c r="M18" s="40"/>
      <c r="N18" s="40"/>
      <c r="O18" s="41"/>
      <c r="P18" s="40"/>
      <c r="Q18" s="40"/>
      <c r="R18" s="40"/>
      <c r="S18" s="40"/>
      <c r="T18" s="41"/>
      <c r="U18" s="40"/>
      <c r="V18" s="40"/>
      <c r="W18" s="40"/>
      <c r="X18" s="40"/>
      <c r="Y18" s="41"/>
      <c r="Z18" s="40"/>
      <c r="AA18" s="40"/>
      <c r="AB18" s="40"/>
      <c r="AC18" s="40"/>
      <c r="AD18" s="41"/>
      <c r="AE18" s="41"/>
    </row>
    <row r="19" spans="1:31" s="13" customFormat="1" x14ac:dyDescent="0.25">
      <c r="A19" s="36"/>
      <c r="B19" s="37"/>
      <c r="C19" s="40"/>
      <c r="D19" s="40"/>
      <c r="E19" s="40"/>
      <c r="F19" s="40"/>
      <c r="G19" s="40"/>
      <c r="H19" s="40"/>
      <c r="I19" s="41"/>
      <c r="J19" s="40"/>
      <c r="K19" s="40"/>
      <c r="L19" s="40"/>
      <c r="M19" s="40"/>
      <c r="N19" s="40"/>
      <c r="O19" s="41"/>
      <c r="P19" s="40"/>
      <c r="Q19" s="40"/>
      <c r="R19" s="40"/>
      <c r="S19" s="40"/>
      <c r="T19" s="41"/>
      <c r="U19" s="40"/>
      <c r="V19" s="40"/>
      <c r="W19" s="40"/>
      <c r="X19" s="40"/>
      <c r="Y19" s="41"/>
      <c r="Z19" s="40"/>
      <c r="AA19" s="40"/>
      <c r="AB19" s="40"/>
      <c r="AC19" s="40"/>
      <c r="AD19" s="41"/>
      <c r="AE19" s="41"/>
    </row>
    <row r="20" spans="1:31" s="13" customFormat="1" x14ac:dyDescent="0.25">
      <c r="A20" s="36"/>
      <c r="B20" s="37"/>
      <c r="C20" s="40"/>
      <c r="D20" s="40"/>
      <c r="E20" s="40"/>
      <c r="F20" s="40"/>
      <c r="G20" s="40"/>
      <c r="H20" s="40"/>
      <c r="I20" s="41"/>
      <c r="J20" s="40"/>
      <c r="K20" s="40"/>
      <c r="L20" s="40"/>
      <c r="M20" s="40"/>
      <c r="N20" s="40"/>
      <c r="O20" s="41"/>
      <c r="P20" s="40"/>
      <c r="Q20" s="40"/>
      <c r="R20" s="40"/>
      <c r="S20" s="40"/>
      <c r="T20" s="41"/>
      <c r="U20" s="40"/>
      <c r="V20" s="40"/>
      <c r="W20" s="40"/>
      <c r="X20" s="40"/>
      <c r="Y20" s="41"/>
      <c r="Z20" s="40"/>
      <c r="AA20" s="40"/>
      <c r="AB20" s="40"/>
      <c r="AC20" s="40"/>
      <c r="AD20" s="41"/>
      <c r="AE20" s="41"/>
    </row>
    <row r="21" spans="1:31" s="13" customFormat="1" x14ac:dyDescent="0.25">
      <c r="A21" s="36"/>
      <c r="B21" s="37"/>
      <c r="C21" s="31"/>
      <c r="D21" s="32" t="s">
        <v>95</v>
      </c>
      <c r="E21" s="32" t="s">
        <v>96</v>
      </c>
      <c r="F21" s="40" t="s">
        <v>97</v>
      </c>
      <c r="G21" s="40" t="s">
        <v>98</v>
      </c>
      <c r="H21" s="40" t="s">
        <v>99</v>
      </c>
      <c r="I21" s="41"/>
      <c r="J21" s="40"/>
      <c r="K21" s="40"/>
      <c r="L21" s="40"/>
      <c r="M21" s="40"/>
      <c r="N21" s="40"/>
      <c r="O21" s="41"/>
      <c r="P21" s="40"/>
      <c r="Q21" s="40"/>
      <c r="R21" s="40"/>
      <c r="S21" s="40"/>
      <c r="T21" s="41"/>
      <c r="U21" s="40"/>
      <c r="V21" s="40"/>
      <c r="W21" s="40"/>
      <c r="X21" s="40"/>
      <c r="Y21" s="41"/>
      <c r="Z21" s="40"/>
      <c r="AA21" s="40"/>
      <c r="AB21" s="40"/>
      <c r="AC21" s="40"/>
      <c r="AD21" s="41"/>
      <c r="AE21" s="41"/>
    </row>
    <row r="22" spans="1:31" s="13" customFormat="1" x14ac:dyDescent="0.25">
      <c r="A22" s="36"/>
      <c r="B22" s="37"/>
      <c r="C22" s="29" t="s">
        <v>22</v>
      </c>
      <c r="D22" s="30">
        <f>IF('1º P'!Q32=0,"",'1º P'!Q32)</f>
        <v>5.8823529411764705E-2</v>
      </c>
      <c r="E22" s="33">
        <f>'1º P'!T32</f>
        <v>5.8823529411764705E-2</v>
      </c>
      <c r="F22" s="55" t="str">
        <f>'1º P'!W32</f>
        <v/>
      </c>
      <c r="G22" s="55" t="str">
        <f>'1º P'!Z32</f>
        <v/>
      </c>
      <c r="H22" s="55" t="str">
        <f>IF(Z10="","",'1º P'!AC32)</f>
        <v/>
      </c>
      <c r="I22" s="41"/>
      <c r="J22" s="40"/>
      <c r="K22" s="40"/>
      <c r="L22" s="40"/>
      <c r="M22" s="40"/>
      <c r="N22" s="40"/>
      <c r="O22" s="41"/>
      <c r="P22" s="40"/>
      <c r="Q22" s="40"/>
      <c r="R22" s="40"/>
      <c r="S22" s="40"/>
      <c r="T22" s="41"/>
      <c r="U22" s="40"/>
      <c r="V22" s="40"/>
      <c r="W22" s="40"/>
      <c r="X22" s="40"/>
      <c r="Y22" s="41"/>
      <c r="Z22" s="40"/>
      <c r="AA22" s="40"/>
      <c r="AB22" s="40"/>
      <c r="AC22" s="40"/>
      <c r="AD22" s="41"/>
      <c r="AE22" s="41"/>
    </row>
    <row r="23" spans="1:31" s="13" customFormat="1" x14ac:dyDescent="0.25">
      <c r="A23" s="36"/>
      <c r="B23" s="37"/>
      <c r="C23" s="29" t="s">
        <v>23</v>
      </c>
      <c r="D23" s="30">
        <f>'1º P'!Q33</f>
        <v>0.76470588235294112</v>
      </c>
      <c r="E23" s="33">
        <f>'1º P'!T33</f>
        <v>0.76470588235294112</v>
      </c>
      <c r="F23" s="55" t="str">
        <f>'1º P'!W33</f>
        <v/>
      </c>
      <c r="G23" s="55" t="str">
        <f>'1º P'!Z33</f>
        <v/>
      </c>
      <c r="H23" s="55" t="str">
        <f>IF('1º P'!AC33=0,"",'1º P'!AC33)</f>
        <v/>
      </c>
      <c r="I23" s="41"/>
      <c r="J23" s="40"/>
      <c r="K23" s="40"/>
      <c r="L23" s="40"/>
      <c r="M23" s="40"/>
      <c r="N23" s="40"/>
      <c r="O23" s="41"/>
      <c r="P23" s="40"/>
      <c r="Q23" s="40"/>
      <c r="R23" s="40"/>
      <c r="S23" s="40"/>
      <c r="T23" s="41"/>
      <c r="U23" s="40"/>
      <c r="V23" s="40"/>
      <c r="W23" s="40"/>
      <c r="X23" s="40"/>
      <c r="Y23" s="41"/>
      <c r="Z23" s="40"/>
      <c r="AA23" s="40"/>
      <c r="AB23" s="40"/>
      <c r="AC23" s="40"/>
      <c r="AD23" s="41"/>
      <c r="AE23" s="41"/>
    </row>
    <row r="24" spans="1:31" s="13" customFormat="1" x14ac:dyDescent="0.25">
      <c r="A24" s="36"/>
      <c r="B24" s="37"/>
      <c r="C24" s="29" t="s">
        <v>24</v>
      </c>
      <c r="D24" s="30">
        <f>'1º P'!Q34</f>
        <v>0.11764705882352941</v>
      </c>
      <c r="E24" s="33">
        <f>'1º P'!T34</f>
        <v>5.8823529411764705E-2</v>
      </c>
      <c r="F24" s="55" t="str">
        <f>'1º P'!W34</f>
        <v/>
      </c>
      <c r="G24" s="55" t="str">
        <f>'1º P'!Z34</f>
        <v/>
      </c>
      <c r="H24" s="55" t="str">
        <f>IF('1º P'!AC34=0,"",'1º P'!AC34)</f>
        <v/>
      </c>
      <c r="I24" s="41"/>
      <c r="J24" s="40"/>
      <c r="K24" s="40"/>
      <c r="L24" s="40"/>
      <c r="M24" s="40"/>
      <c r="N24" s="40"/>
      <c r="O24" s="41"/>
      <c r="P24" s="40"/>
      <c r="Q24" s="40"/>
      <c r="R24" s="40"/>
      <c r="S24" s="40"/>
      <c r="T24" s="41"/>
      <c r="U24" s="40"/>
      <c r="V24" s="40"/>
      <c r="W24" s="40"/>
      <c r="X24" s="40"/>
      <c r="Y24" s="41"/>
      <c r="Z24" s="40"/>
      <c r="AA24" s="40"/>
      <c r="AB24" s="40"/>
      <c r="AC24" s="40"/>
      <c r="AD24" s="41"/>
      <c r="AE24" s="41"/>
    </row>
    <row r="25" spans="1:31" s="13" customFormat="1" x14ac:dyDescent="0.25">
      <c r="A25" s="36"/>
      <c r="B25" s="37"/>
      <c r="C25" s="29" t="s">
        <v>25</v>
      </c>
      <c r="D25" s="30">
        <f>'1º P'!Q35</f>
        <v>5.8823529411764705E-2</v>
      </c>
      <c r="E25" s="33">
        <f>'1º P'!T35</f>
        <v>0.11764705882352941</v>
      </c>
      <c r="F25" s="55" t="str">
        <f>'1º P'!W35</f>
        <v/>
      </c>
      <c r="G25" s="55" t="str">
        <f>'1º P'!Z35</f>
        <v/>
      </c>
      <c r="H25" s="55" t="str">
        <f>IF('1º P'!AC35=0,"",'1º P'!AC35)</f>
        <v/>
      </c>
      <c r="I25" s="41"/>
      <c r="J25" s="40"/>
      <c r="K25" s="40"/>
      <c r="L25" s="40"/>
      <c r="M25" s="40"/>
      <c r="N25" s="40"/>
      <c r="O25" s="41"/>
      <c r="P25" s="40"/>
      <c r="Q25" s="40"/>
      <c r="R25" s="40"/>
      <c r="S25" s="40"/>
      <c r="T25" s="41"/>
      <c r="U25" s="40"/>
      <c r="V25" s="40"/>
      <c r="W25" s="40"/>
      <c r="X25" s="40"/>
      <c r="Y25" s="41"/>
      <c r="Z25" s="40"/>
      <c r="AA25" s="40"/>
      <c r="AB25" s="40"/>
      <c r="AC25" s="40"/>
      <c r="AD25" s="41"/>
      <c r="AE25" s="41"/>
    </row>
    <row r="26" spans="1:31" s="13" customFormat="1" x14ac:dyDescent="0.25">
      <c r="A26" s="36"/>
      <c r="B26" s="37"/>
      <c r="C26" s="40"/>
      <c r="D26" s="40"/>
      <c r="E26" s="40"/>
      <c r="F26" s="40"/>
      <c r="G26" s="40"/>
      <c r="H26" s="40"/>
      <c r="I26" s="41"/>
      <c r="J26" s="40"/>
      <c r="K26" s="40"/>
      <c r="L26" s="40"/>
      <c r="M26" s="40"/>
      <c r="N26" s="40"/>
      <c r="O26" s="41"/>
      <c r="P26" s="40"/>
      <c r="Q26" s="40"/>
      <c r="R26" s="40"/>
      <c r="S26" s="40"/>
      <c r="T26" s="41"/>
      <c r="U26" s="40"/>
      <c r="V26" s="40"/>
      <c r="W26" s="40"/>
      <c r="X26" s="40"/>
      <c r="Y26" s="41"/>
      <c r="Z26" s="40"/>
      <c r="AA26" s="40"/>
      <c r="AB26" s="40"/>
      <c r="AC26" s="40"/>
      <c r="AD26" s="41"/>
      <c r="AE26" s="41"/>
    </row>
    <row r="27" spans="1:31" s="13" customFormat="1" x14ac:dyDescent="0.25">
      <c r="A27" s="36"/>
      <c r="B27" s="37"/>
      <c r="C27" s="40"/>
      <c r="D27" s="40"/>
      <c r="E27" s="40"/>
      <c r="F27" s="40"/>
      <c r="G27" s="40"/>
      <c r="H27" s="40"/>
      <c r="I27" s="41"/>
      <c r="J27" s="40"/>
      <c r="K27" s="40"/>
      <c r="L27" s="40"/>
      <c r="M27" s="40"/>
      <c r="N27" s="40"/>
      <c r="O27" s="41"/>
      <c r="P27" s="40"/>
      <c r="Q27" s="40"/>
      <c r="R27" s="40"/>
      <c r="S27" s="40"/>
      <c r="T27" s="41"/>
      <c r="U27" s="40"/>
      <c r="V27" s="40"/>
      <c r="W27" s="40"/>
      <c r="X27" s="40"/>
      <c r="Y27" s="41"/>
      <c r="Z27" s="40"/>
      <c r="AA27" s="40"/>
      <c r="AB27" s="40"/>
      <c r="AC27" s="40"/>
      <c r="AD27" s="41"/>
      <c r="AE27" s="41"/>
    </row>
    <row r="28" spans="1:31" x14ac:dyDescent="0.25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6"/>
      <c r="O28" s="47"/>
      <c r="P28" s="333"/>
      <c r="Q28" s="333"/>
      <c r="R28" s="44"/>
      <c r="S28" s="44"/>
      <c r="T28" s="44"/>
      <c r="U28" s="46"/>
      <c r="V28" s="47"/>
      <c r="W28" s="334"/>
      <c r="X28" s="334"/>
      <c r="Y28" s="44"/>
      <c r="Z28" s="335"/>
      <c r="AA28" s="335"/>
      <c r="AB28" s="335"/>
      <c r="AC28" s="335"/>
      <c r="AD28" s="335"/>
      <c r="AE28" s="45"/>
    </row>
    <row r="29" spans="1:31" x14ac:dyDescent="0.25">
      <c r="A29" s="4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6"/>
      <c r="O29" s="47"/>
      <c r="P29" s="333"/>
      <c r="Q29" s="333"/>
      <c r="R29" s="44"/>
      <c r="S29" s="44"/>
      <c r="T29" s="44"/>
      <c r="U29" s="46"/>
      <c r="V29" s="47"/>
      <c r="W29" s="334"/>
      <c r="X29" s="334"/>
      <c r="Y29" s="44"/>
      <c r="Z29" s="335"/>
      <c r="AA29" s="335"/>
      <c r="AB29" s="335"/>
      <c r="AC29" s="335"/>
      <c r="AD29" s="335"/>
      <c r="AE29" s="45"/>
    </row>
    <row r="30" spans="1:31" x14ac:dyDescent="0.25">
      <c r="A30" s="36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6"/>
      <c r="V30" s="47"/>
      <c r="W30" s="334"/>
      <c r="X30" s="334"/>
      <c r="Y30" s="44"/>
      <c r="Z30" s="335"/>
      <c r="AA30" s="335"/>
      <c r="AB30" s="335"/>
      <c r="AC30" s="335"/>
      <c r="AD30" s="335"/>
      <c r="AE30" s="45"/>
    </row>
    <row r="31" spans="1:31" x14ac:dyDescent="0.25"/>
    <row r="32" spans="1:31" x14ac:dyDescent="0.25">
      <c r="B32" s="15"/>
      <c r="C32" s="292"/>
      <c r="D32" s="292"/>
      <c r="E32" s="292"/>
      <c r="F32" s="292"/>
      <c r="G32" s="292"/>
      <c r="H32" s="292"/>
      <c r="I32" s="292"/>
      <c r="J32" s="292"/>
      <c r="M32" s="56"/>
      <c r="N32" s="56"/>
      <c r="O32" s="56"/>
      <c r="P32" s="56"/>
      <c r="Q32" s="56"/>
      <c r="R32" s="56"/>
      <c r="S32" s="56"/>
      <c r="T32" s="70" t="str">
        <f>IF('1º P'!K36="","",'1º P'!K36)</f>
        <v>Tacna,</v>
      </c>
      <c r="U32" s="330">
        <f ca="1">NOW()</f>
        <v>43587.987689814814</v>
      </c>
      <c r="V32" s="330"/>
      <c r="W32" s="330"/>
      <c r="X32" s="330"/>
      <c r="Y32" s="330"/>
      <c r="Z32" s="330"/>
      <c r="AA32" s="330"/>
      <c r="AB32" s="330"/>
      <c r="AC32" s="330"/>
      <c r="AD32" s="330"/>
    </row>
    <row r="33" spans="1:31" x14ac:dyDescent="0.25">
      <c r="A33" s="3"/>
      <c r="B33" s="23"/>
      <c r="C33" s="56"/>
      <c r="D33" s="56"/>
      <c r="E33" s="56"/>
      <c r="F33" s="56"/>
      <c r="G33" s="56"/>
      <c r="H33" s="56"/>
      <c r="I33" s="56"/>
      <c r="J33" s="56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E33" s="3"/>
    </row>
    <row r="34" spans="1:31" x14ac:dyDescent="0.25">
      <c r="A34" s="3"/>
      <c r="B34" s="15" t="s">
        <v>53</v>
      </c>
      <c r="J34" s="93" t="s">
        <v>26</v>
      </c>
      <c r="AE34" s="3"/>
    </row>
    <row r="35" spans="1:31" x14ac:dyDescent="0.25">
      <c r="A35" s="3"/>
      <c r="B35" s="72" t="str">
        <f>IF('1º P'!S7="","",'1º P'!S7)</f>
        <v>NORMA LEYTON MAMANI</v>
      </c>
      <c r="J35" s="94" t="str">
        <f>IF('1º P'!C37="","",'1º P'!C37)</f>
        <v>SUBDIRECCIÓN</v>
      </c>
      <c r="R35" s="16"/>
      <c r="AE35" s="3"/>
    </row>
    <row r="36" spans="1:31" x14ac:dyDescent="0.25">
      <c r="A36" s="3"/>
      <c r="R36" s="125" t="s">
        <v>39</v>
      </c>
      <c r="AE36" s="3"/>
    </row>
    <row r="37" spans="1:31" x14ac:dyDescent="0.25">
      <c r="A37" s="3"/>
      <c r="AE37" s="3"/>
    </row>
    <row r="38" spans="1:31" x14ac:dyDescent="0.25">
      <c r="A38" s="3"/>
      <c r="AE38" s="3"/>
    </row>
    <row r="39" spans="1:31" x14ac:dyDescent="0.25">
      <c r="A39" s="3"/>
      <c r="AE39" s="3"/>
    </row>
    <row r="40" spans="1:31" ht="15" hidden="1" customHeight="1" x14ac:dyDescent="0.25"/>
    <row r="41" spans="1:31" ht="15" hidden="1" customHeight="1" x14ac:dyDescent="0.25"/>
    <row r="42" spans="1:31" ht="15" hidden="1" customHeight="1" x14ac:dyDescent="0.25"/>
    <row r="43" spans="1:31" ht="15" hidden="1" customHeight="1" x14ac:dyDescent="0.25"/>
    <row r="44" spans="1:31" ht="15" hidden="1" customHeight="1" x14ac:dyDescent="0.25"/>
    <row r="45" spans="1:31" ht="15" hidden="1" customHeight="1" x14ac:dyDescent="0.25"/>
    <row r="46" spans="1:31" ht="15" hidden="1" customHeight="1" x14ac:dyDescent="0.25"/>
    <row r="47" spans="1:31" ht="15" hidden="1" customHeight="1" x14ac:dyDescent="0.25"/>
    <row r="48" spans="1:31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</sheetData>
  <sheetProtection password="C4F5" sheet="1" scenarios="1"/>
  <mergeCells count="28">
    <mergeCell ref="A5:S5"/>
    <mergeCell ref="T5:X5"/>
    <mergeCell ref="M6:N6"/>
    <mergeCell ref="C7:F7"/>
    <mergeCell ref="L7:N7"/>
    <mergeCell ref="S7:V7"/>
    <mergeCell ref="C8:O8"/>
    <mergeCell ref="S8:AD8"/>
    <mergeCell ref="AE9:AE12"/>
    <mergeCell ref="C10:I10"/>
    <mergeCell ref="J10:O10"/>
    <mergeCell ref="P10:T10"/>
    <mergeCell ref="U10:Y10"/>
    <mergeCell ref="Z10:AD10"/>
    <mergeCell ref="C11:I11"/>
    <mergeCell ref="J11:O11"/>
    <mergeCell ref="C32:J32"/>
    <mergeCell ref="U32:AD32"/>
    <mergeCell ref="S33:AC33"/>
    <mergeCell ref="P11:T11"/>
    <mergeCell ref="U11:Y11"/>
    <mergeCell ref="Z11:AD11"/>
    <mergeCell ref="P28:Q28"/>
    <mergeCell ref="W28:X28"/>
    <mergeCell ref="Z28:AD30"/>
    <mergeCell ref="P29:Q29"/>
    <mergeCell ref="W29:X29"/>
    <mergeCell ref="W30:X30"/>
  </mergeCells>
  <conditionalFormatting sqref="C13:AE27">
    <cfRule type="cellIs" dxfId="115" priority="1" operator="equal">
      <formula>"C"</formula>
    </cfRule>
    <cfRule type="cellIs" dxfId="114" priority="2" operator="equal">
      <formula>"B"</formula>
    </cfRule>
    <cfRule type="cellIs" dxfId="113" priority="3" operator="equal">
      <formula>"AD"</formula>
    </cfRule>
    <cfRule type="cellIs" dxfId="112" priority="4" operator="equal">
      <formula>"A"</formula>
    </cfRule>
  </conditionalFormatting>
  <dataValidations count="4">
    <dataValidation allowBlank="1" showInputMessage="1" showErrorMessage="1" promptTitle="¡ATENCIÓN!" prompt="Este archivo ha sido diseñado y elaborado por Fernando Gamarra Morales y está protegido contra toda copia indebida sin permiso del autor (CEL: 952290888, RPM: #952290888), (e-mail: fer_gamarra@hotmail.com)." sqref="R36:AD1048576"/>
    <dataValidation allowBlank="1" showInputMessage="1" showErrorMessage="1" promptTitle="¡ATENCIÓN!" prompt="Este archivo ha sido diseñado y elaborado por Fernando Gamarra Morales y está protegido contra toda copia indebida sin permiso del autor (CEL: 952290888, RPM: *122826), (e-mail: fer_gamarra@hotmail.com)." sqref="J35 AC35:AD35"/>
    <dataValidation allowBlank="1" showInputMessage="1" showErrorMessage="1" promptTitle="¡ATENCIÓN!" prompt="Este archivo ha sido diseñado y elaborado por Fernando Gamarra Morales y está protegida contra toda copia indebida sin permiso del autor (CEL: 952290888, RPM: *122826), (e-mail: fer_gamarra@hotmail.com)." sqref="AD33:AE33"/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*122826).(e-mail: fer_gamarra@hotmail.com)" sqref="B1:B4"/>
  </dataValidations>
  <pageMargins left="0" right="0" top="0" bottom="0" header="0" footer="0"/>
  <pageSetup paperSize="9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3" shapeId="2049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0</xdr:rowOff>
              </from>
              <to>
                <xdr:col>1</xdr:col>
                <xdr:colOff>428625</xdr:colOff>
                <xdr:row>3</xdr:row>
                <xdr:rowOff>95250</xdr:rowOff>
              </to>
            </anchor>
          </objectPr>
        </oleObject>
      </mc:Choice>
      <mc:Fallback>
        <oleObject progId="CorelDRAW.Graphic.1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FD37"/>
  <sheetViews>
    <sheetView zoomScale="120" zoomScaleNormal="120" workbookViewId="0">
      <selection activeCell="M5" sqref="M5:N5"/>
    </sheetView>
  </sheetViews>
  <sheetFormatPr baseColWidth="10" defaultColWidth="11.42578125" defaultRowHeight="0" customHeight="1" zeroHeight="1" x14ac:dyDescent="0.25"/>
  <cols>
    <col min="1" max="1" width="3.28515625" style="1" customWidth="1"/>
    <col min="2" max="2" width="40" style="6" customWidth="1"/>
    <col min="3" max="28" width="3.7109375" style="3" customWidth="1"/>
    <col min="29" max="30" width="3.7109375" style="44" customWidth="1"/>
    <col min="31" max="31" width="0.140625" style="45" customWidth="1"/>
    <col min="32" max="32" width="0.28515625" style="3" hidden="1" customWidth="1"/>
    <col min="33" max="16383" width="0" style="3" hidden="1" customWidth="1"/>
    <col min="16384" max="16384" width="0.140625" style="3" customWidth="1"/>
  </cols>
  <sheetData>
    <row r="1" spans="1:32 16384:16384" ht="10.5" customHeight="1" x14ac:dyDescent="0.25">
      <c r="B1" s="90" t="str">
        <f>IF('1º P'!B1="","",'1º P'!B1)</f>
        <v>INSTITUCIÓN EDUCATIVA</v>
      </c>
      <c r="C1" s="17"/>
      <c r="D1" s="17"/>
      <c r="E1" s="17"/>
      <c r="F1" s="2"/>
      <c r="G1" s="2"/>
      <c r="X1" s="121"/>
      <c r="Y1" s="121"/>
      <c r="Z1" s="121"/>
      <c r="AA1" s="121"/>
      <c r="AD1" s="162" t="str">
        <f>'1º P'!AC1</f>
        <v>VERSIÓN: 04·2019</v>
      </c>
    </row>
    <row r="2" spans="1:32 16384:16384" ht="10.5" customHeight="1" x14ac:dyDescent="0.25">
      <c r="B2" s="90" t="str">
        <f>IF('1º P'!B2="","",'1º P'!B2)</f>
        <v>"GUILLERMO AUZA ARCE"</v>
      </c>
      <c r="C2" s="18"/>
      <c r="D2" s="18"/>
      <c r="E2" s="18"/>
      <c r="F2" s="5"/>
      <c r="G2" s="5"/>
    </row>
    <row r="3" spans="1:32 16384:16384" ht="10.5" customHeight="1" x14ac:dyDescent="0.25">
      <c r="B3" s="90" t="str">
        <f>IF('1º P'!B3="","",'1º P'!B3)</f>
        <v>TACNA</v>
      </c>
      <c r="C3" s="18"/>
      <c r="D3" s="18"/>
      <c r="E3" s="18"/>
      <c r="F3" s="5"/>
      <c r="G3" s="5"/>
    </row>
    <row r="4" spans="1:32 16384:16384" ht="11.25" customHeight="1" x14ac:dyDescent="0.25">
      <c r="A4" s="318" t="s">
        <v>29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54" t="str">
        <f>IF('1º P'!T4="","",'1º P'!T4)</f>
        <v>REGULAR</v>
      </c>
      <c r="U4" s="354"/>
      <c r="V4" s="354"/>
      <c r="W4" s="354"/>
      <c r="X4" s="354"/>
      <c r="Y4" s="25"/>
      <c r="Z4" s="25"/>
      <c r="AA4" s="25"/>
      <c r="AB4" s="25"/>
      <c r="AC4" s="163"/>
      <c r="AD4" s="163"/>
      <c r="AE4" s="163"/>
    </row>
    <row r="5" spans="1:32 16384:16384" ht="12" customHeight="1" x14ac:dyDescent="0.3">
      <c r="K5" s="74"/>
      <c r="L5" s="107" t="s">
        <v>35</v>
      </c>
      <c r="M5" s="328">
        <f ca="1">IF('1º P'!M5="","",'1º P'!M5)</f>
        <v>2019</v>
      </c>
      <c r="N5" s="328"/>
      <c r="O5" s="24"/>
    </row>
    <row r="6" spans="1:32 16384:16384" ht="12" customHeight="1" x14ac:dyDescent="0.25">
      <c r="B6" s="8" t="s">
        <v>9</v>
      </c>
      <c r="C6" s="355" t="str">
        <f>IF('1º P'!C6="","",'1º P'!C6)</f>
        <v>SEXTO</v>
      </c>
      <c r="D6" s="355"/>
      <c r="E6" s="355"/>
      <c r="F6" s="355"/>
      <c r="G6" s="9"/>
      <c r="H6" s="10"/>
      <c r="I6" s="8" t="s">
        <v>10</v>
      </c>
      <c r="J6" s="341" t="str">
        <f>IF('1º P'!J6="","",'1º P'!J6)</f>
        <v>A</v>
      </c>
      <c r="K6" s="341"/>
      <c r="L6" s="341"/>
      <c r="M6" s="78"/>
      <c r="N6" s="78"/>
      <c r="O6" s="10"/>
      <c r="P6" s="10"/>
      <c r="Q6" s="10"/>
      <c r="R6" s="79" t="str">
        <f>IF('1º P'!N6="","",'1º P'!N6)</f>
        <v>NIVEL EDUCATIVO:</v>
      </c>
      <c r="S6" s="341" t="str">
        <f>IF('1º P'!S6="","",'1º P'!S6)</f>
        <v/>
      </c>
      <c r="T6" s="341"/>
      <c r="U6" s="341"/>
      <c r="V6" s="341"/>
      <c r="W6" s="28"/>
      <c r="X6" s="28"/>
      <c r="Y6" s="28"/>
      <c r="Z6" s="28"/>
      <c r="AA6" s="28"/>
      <c r="AB6" s="28"/>
      <c r="AC6" s="164"/>
      <c r="AD6" s="164"/>
      <c r="AE6" s="165"/>
    </row>
    <row r="7" spans="1:32 16384:16384" ht="14.25" customHeight="1" thickBot="1" x14ac:dyDescent="0.3">
      <c r="B7" s="8" t="s">
        <v>47</v>
      </c>
      <c r="C7" s="336" t="str">
        <f>IF('1º P'!C7="","",'1º P'!C7)</f>
        <v>EDUCACIÓN RELIGIOSA</v>
      </c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10"/>
      <c r="Q7" s="10"/>
      <c r="R7" s="8" t="s">
        <v>8</v>
      </c>
      <c r="S7" s="336" t="str">
        <f>IF('1º P'!S7="","",'1º P'!S7)</f>
        <v>NORMA LEYTON MAMANI</v>
      </c>
      <c r="T7" s="336"/>
      <c r="U7" s="336"/>
      <c r="V7" s="336"/>
      <c r="W7" s="336"/>
      <c r="X7" s="336"/>
      <c r="Y7" s="336"/>
      <c r="Z7" s="336"/>
      <c r="AA7" s="336"/>
      <c r="AB7" s="336"/>
      <c r="AC7" s="151"/>
      <c r="AD7" s="151"/>
      <c r="AE7" s="165"/>
    </row>
    <row r="8" spans="1:32 16384:16384" ht="12" customHeight="1" x14ac:dyDescent="0.25">
      <c r="A8" s="320" t="s">
        <v>6</v>
      </c>
      <c r="B8" s="356" t="s">
        <v>27</v>
      </c>
      <c r="C8" s="361" t="s">
        <v>5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3"/>
      <c r="AC8" s="145"/>
      <c r="AD8" s="145"/>
      <c r="AE8" s="303"/>
    </row>
    <row r="9" spans="1:32 16384:16384" ht="11.25" customHeight="1" thickBot="1" x14ac:dyDescent="0.3">
      <c r="A9" s="320"/>
      <c r="B9" s="356"/>
      <c r="C9" s="300" t="s">
        <v>95</v>
      </c>
      <c r="D9" s="301"/>
      <c r="E9" s="301"/>
      <c r="F9" s="301"/>
      <c r="G9" s="301"/>
      <c r="H9" s="301"/>
      <c r="I9" s="301"/>
      <c r="J9" s="301" t="s">
        <v>96</v>
      </c>
      <c r="K9" s="301"/>
      <c r="L9" s="301"/>
      <c r="M9" s="301"/>
      <c r="N9" s="301"/>
      <c r="O9" s="301"/>
      <c r="P9" s="301" t="s">
        <v>97</v>
      </c>
      <c r="Q9" s="301"/>
      <c r="R9" s="301"/>
      <c r="S9" s="301"/>
      <c r="T9" s="301"/>
      <c r="U9" s="301" t="s">
        <v>98</v>
      </c>
      <c r="V9" s="301"/>
      <c r="W9" s="301"/>
      <c r="X9" s="301"/>
      <c r="Y9" s="301"/>
      <c r="Z9" s="301" t="s">
        <v>99</v>
      </c>
      <c r="AA9" s="301"/>
      <c r="AB9" s="302"/>
      <c r="AC9" s="144"/>
      <c r="AD9" s="144"/>
      <c r="AE9" s="303"/>
    </row>
    <row r="10" spans="1:32 16384:16384" ht="37.5" customHeight="1" thickBot="1" x14ac:dyDescent="0.3">
      <c r="A10" s="320"/>
      <c r="B10" s="357"/>
      <c r="C10" s="358" t="str">
        <f>IF('1º P'!C10="","",'1º P'!C10)</f>
        <v>CONSTRUYE SU IDENT COMO PERS HUM, AMADA POR DIOS, DIGNA, LIBRE Y TRASCEN, COMPREN LA DOCT DE SU RELIG, ABIERTAS AL DIALOG CON LAS QUE LE SON CERCANAS</v>
      </c>
      <c r="D10" s="359"/>
      <c r="E10" s="359"/>
      <c r="F10" s="359"/>
      <c r="G10" s="359"/>
      <c r="H10" s="359"/>
      <c r="I10" s="360"/>
      <c r="J10" s="358" t="str">
        <f>IF('1º P'!J10="","",'1º P'!J10)</f>
        <v>ASUME LA EXPER DEL ENCUENT PERS Y COMUNIT CON DIOS EN SU PROYECT DE VIDA EN COHERENCIA CON SU CREENCIA RELIGIOSA</v>
      </c>
      <c r="K10" s="359"/>
      <c r="L10" s="359"/>
      <c r="M10" s="359"/>
      <c r="N10" s="359"/>
      <c r="O10" s="360"/>
      <c r="P10" s="358" t="str">
        <f>IF('1º P'!P10="","",'1º P'!P10)</f>
        <v/>
      </c>
      <c r="Q10" s="359"/>
      <c r="R10" s="359"/>
      <c r="S10" s="359"/>
      <c r="T10" s="360"/>
      <c r="U10" s="358" t="str">
        <f>IF('1º P'!U10="","",'1º P'!U10)</f>
        <v/>
      </c>
      <c r="V10" s="359"/>
      <c r="W10" s="359"/>
      <c r="X10" s="359"/>
      <c r="Y10" s="360"/>
      <c r="Z10" s="358" t="str">
        <f>IF('1º P'!Z10="","",'1º P'!Z10)</f>
        <v/>
      </c>
      <c r="AA10" s="359"/>
      <c r="AB10" s="360"/>
      <c r="AC10" s="153"/>
      <c r="AD10" s="153"/>
      <c r="AE10" s="303"/>
    </row>
    <row r="11" spans="1:32 16384:16384" ht="93.75" customHeight="1" thickBot="1" x14ac:dyDescent="0.3">
      <c r="A11" s="320"/>
      <c r="B11" s="357"/>
      <c r="C11" s="85" t="str">
        <f>IF('1º P'!C11="","",'1º P'!C11)</f>
        <v>Conoce a Dios y asume su ident relig y espirit como pers digna, libre y trascent</v>
      </c>
      <c r="D11" s="85" t="str">
        <f>IF('1º P'!D11="","",'1º P'!D11)</f>
        <v>Cultiva y valora las manif. relig. de su entorno argument su fe de manera comprensible y respetuosa</v>
      </c>
      <c r="E11" s="85" t="str">
        <f>IF('1º P'!E11="","",'1º P'!E11)</f>
        <v/>
      </c>
      <c r="F11" s="85" t="str">
        <f>IF('1º P'!F11="","",'1º P'!F11)</f>
        <v/>
      </c>
      <c r="G11" s="85" t="str">
        <f>IF('1º P'!G11="","",'1º P'!G11)</f>
        <v/>
      </c>
      <c r="H11" s="85" t="str">
        <f>IF('1º P'!H11="","",'1º P'!H11)</f>
        <v/>
      </c>
      <c r="I11" s="102" t="s">
        <v>59</v>
      </c>
      <c r="J11" s="86" t="str">
        <f>IF('1º P'!J11="","",'1º P'!J11)</f>
        <v>Transf su entorno desde el encuent pers y comunit con Dios y desde la fe que profesa</v>
      </c>
      <c r="K11" s="86" t="str">
        <f>IF('1º P'!K11="","",'1º P'!K11)</f>
        <v>Actúa coherentemente en razón de su fe según los princ de su conc moral en situac de la vida</v>
      </c>
      <c r="L11" s="86" t="str">
        <f>IF('1º P'!L11="","",'1º P'!L11)</f>
        <v/>
      </c>
      <c r="M11" s="86" t="str">
        <f>IF('1º P'!M11="","",'1º P'!M11)</f>
        <v/>
      </c>
      <c r="N11" s="86" t="str">
        <f>IF('1º P'!N11="","",'1º P'!N11)</f>
        <v/>
      </c>
      <c r="O11" s="102" t="s">
        <v>59</v>
      </c>
      <c r="P11" s="86" t="str">
        <f>IF('1º P'!P11="","",'1º P'!P11)</f>
        <v/>
      </c>
      <c r="Q11" s="86" t="str">
        <f>IF('1º P'!Q11="","",'1º P'!Q11)</f>
        <v/>
      </c>
      <c r="R11" s="86" t="str">
        <f>IF('1º P'!R11="","",'1º P'!R11)</f>
        <v/>
      </c>
      <c r="S11" s="86" t="str">
        <f>IF('1º P'!S11="","",'1º P'!S11)</f>
        <v/>
      </c>
      <c r="T11" s="102" t="s">
        <v>59</v>
      </c>
      <c r="U11" s="86" t="str">
        <f>IF('1º P'!U11="","",'1º P'!U11)</f>
        <v/>
      </c>
      <c r="V11" s="86" t="str">
        <f>IF('1º P'!V11="","",'1º P'!V11)</f>
        <v/>
      </c>
      <c r="W11" s="86" t="str">
        <f>IF('1º P'!W11="","",'1º P'!W11)</f>
        <v/>
      </c>
      <c r="X11" s="86" t="str">
        <f>IF('1º P'!X11="","",'1º P'!X11)</f>
        <v/>
      </c>
      <c r="Y11" s="102" t="s">
        <v>59</v>
      </c>
      <c r="Z11" s="166" t="str">
        <f>IF('1º P'!Z11="","",'1º P'!Z11)</f>
        <v/>
      </c>
      <c r="AA11" s="166" t="str">
        <f>IF('1º P'!AA11="","",'1º P'!AA11)</f>
        <v/>
      </c>
      <c r="AB11" s="102" t="s">
        <v>59</v>
      </c>
      <c r="AC11" s="146"/>
      <c r="AD11" s="146"/>
      <c r="AE11" s="303"/>
    </row>
    <row r="12" spans="1:32 16384:16384" s="12" customFormat="1" ht="15" customHeight="1" x14ac:dyDescent="0.25">
      <c r="A12" s="20">
        <v>1</v>
      </c>
      <c r="B12" s="275" t="str">
        <f>IF('1º P'!B12="","",'1º P'!B12)</f>
        <v>Almonte Limachi, Mayte Marilia</v>
      </c>
      <c r="C12" s="260"/>
      <c r="D12" s="260"/>
      <c r="E12" s="260"/>
      <c r="F12" s="260"/>
      <c r="G12" s="260"/>
      <c r="H12" s="261"/>
      <c r="I12" s="103" t="s">
        <v>33</v>
      </c>
      <c r="J12" s="260"/>
      <c r="K12" s="260"/>
      <c r="L12" s="260"/>
      <c r="M12" s="260"/>
      <c r="N12" s="261"/>
      <c r="O12" s="103" t="s">
        <v>33</v>
      </c>
      <c r="P12" s="269"/>
      <c r="Q12" s="260"/>
      <c r="R12" s="260"/>
      <c r="S12" s="261"/>
      <c r="T12" s="103"/>
      <c r="U12" s="269"/>
      <c r="V12" s="260"/>
      <c r="W12" s="260"/>
      <c r="X12" s="261"/>
      <c r="Y12" s="103"/>
      <c r="Z12" s="269"/>
      <c r="AA12" s="260"/>
      <c r="AB12" s="103"/>
      <c r="AC12" s="48"/>
      <c r="AD12" s="48"/>
      <c r="AE12" s="147"/>
      <c r="AF12" s="82">
        <f>IF(B12="","",AE12)</f>
        <v>0</v>
      </c>
      <c r="XFD12" s="81"/>
    </row>
    <row r="13" spans="1:32 16384:16384" s="13" customFormat="1" ht="15" customHeight="1" x14ac:dyDescent="0.25">
      <c r="A13" s="21">
        <v>2</v>
      </c>
      <c r="B13" s="276" t="str">
        <f>IF('1º P'!B13="","",'1º P'!B13)</f>
        <v>Amones Condori , Geovana</v>
      </c>
      <c r="C13" s="262"/>
      <c r="D13" s="262"/>
      <c r="E13" s="262"/>
      <c r="F13" s="262"/>
      <c r="G13" s="262"/>
      <c r="H13" s="263"/>
      <c r="I13" s="104" t="s">
        <v>31</v>
      </c>
      <c r="J13" s="262" t="s">
        <v>119</v>
      </c>
      <c r="K13" s="262" t="s">
        <v>120</v>
      </c>
      <c r="L13" s="262"/>
      <c r="M13" s="262"/>
      <c r="N13" s="263"/>
      <c r="O13" s="104" t="s">
        <v>32</v>
      </c>
      <c r="P13" s="270"/>
      <c r="Q13" s="262"/>
      <c r="R13" s="262"/>
      <c r="S13" s="263"/>
      <c r="T13" s="104" t="s">
        <v>32</v>
      </c>
      <c r="U13" s="270"/>
      <c r="V13" s="262"/>
      <c r="W13" s="262"/>
      <c r="X13" s="263"/>
      <c r="Y13" s="104"/>
      <c r="Z13" s="270"/>
      <c r="AA13" s="262"/>
      <c r="AB13" s="104"/>
      <c r="AC13" s="48"/>
      <c r="AD13" s="48"/>
      <c r="AE13" s="147"/>
      <c r="AF13" s="82">
        <f>IF(B13="","",AE13)</f>
        <v>0</v>
      </c>
      <c r="XFD13" s="81"/>
    </row>
    <row r="14" spans="1:32 16384:16384" s="13" customFormat="1" ht="15" customHeight="1" x14ac:dyDescent="0.25">
      <c r="A14" s="21">
        <v>3</v>
      </c>
      <c r="B14" s="276" t="str">
        <f>IF('1º P'!B14="","",'1º P'!B14)</f>
        <v xml:space="preserve"> Ancco Machaca, Xiomara Yémely</v>
      </c>
      <c r="C14" s="262"/>
      <c r="D14" s="262"/>
      <c r="E14" s="262"/>
      <c r="F14" s="262"/>
      <c r="G14" s="262"/>
      <c r="H14" s="263"/>
      <c r="I14" s="104" t="s">
        <v>32</v>
      </c>
      <c r="J14" s="262"/>
      <c r="K14" s="262" t="s">
        <v>32</v>
      </c>
      <c r="L14" s="262"/>
      <c r="M14" s="262"/>
      <c r="N14" s="263"/>
      <c r="O14" s="104" t="s">
        <v>32</v>
      </c>
      <c r="P14" s="270"/>
      <c r="Q14" s="262"/>
      <c r="R14" s="262"/>
      <c r="S14" s="263"/>
      <c r="T14" s="104"/>
      <c r="U14" s="270"/>
      <c r="V14" s="262"/>
      <c r="W14" s="262"/>
      <c r="X14" s="263"/>
      <c r="Y14" s="104"/>
      <c r="Z14" s="270"/>
      <c r="AA14" s="262"/>
      <c r="AB14" s="104"/>
      <c r="AC14" s="48"/>
      <c r="AD14" s="48"/>
      <c r="AE14" s="147"/>
      <c r="AF14" s="82">
        <f>IF(B14="","",AE14)</f>
        <v>0</v>
      </c>
      <c r="XFD14" s="81"/>
    </row>
    <row r="15" spans="1:32 16384:16384" s="13" customFormat="1" ht="15" customHeight="1" x14ac:dyDescent="0.25">
      <c r="A15" s="21">
        <v>4</v>
      </c>
      <c r="B15" s="276" t="str">
        <f>IF('1º P'!B15="","",'1º P'!B15)</f>
        <v>Añacata Huancco,Yeny Yuliana</v>
      </c>
      <c r="C15" s="262"/>
      <c r="D15" s="262"/>
      <c r="E15" s="262"/>
      <c r="F15" s="262"/>
      <c r="G15" s="262"/>
      <c r="H15" s="263"/>
      <c r="I15" s="104" t="s">
        <v>33</v>
      </c>
      <c r="J15" s="262"/>
      <c r="K15" s="262"/>
      <c r="L15" s="262"/>
      <c r="M15" s="262"/>
      <c r="N15" s="263"/>
      <c r="O15" s="104" t="s">
        <v>11</v>
      </c>
      <c r="P15" s="270"/>
      <c r="Q15" s="262"/>
      <c r="R15" s="262"/>
      <c r="S15" s="263"/>
      <c r="T15" s="104" t="s">
        <v>11</v>
      </c>
      <c r="U15" s="270"/>
      <c r="V15" s="262"/>
      <c r="W15" s="262"/>
      <c r="X15" s="263"/>
      <c r="Y15" s="104" t="s">
        <v>31</v>
      </c>
      <c r="Z15" s="270"/>
      <c r="AA15" s="262"/>
      <c r="AB15" s="104"/>
      <c r="AC15" s="48"/>
      <c r="AD15" s="48"/>
      <c r="AE15" s="147"/>
      <c r="AF15" s="82">
        <f>IF(B15="","",AE15)</f>
        <v>0</v>
      </c>
      <c r="XFD15" s="81"/>
    </row>
    <row r="16" spans="1:32 16384:16384" s="13" customFormat="1" ht="15" customHeight="1" x14ac:dyDescent="0.25">
      <c r="A16" s="21">
        <v>5</v>
      </c>
      <c r="B16" s="276" t="str">
        <f>IF('1º P'!B16="","",'1º P'!B16)</f>
        <v xml:space="preserve">Apaza Zapana, Melany Sofía </v>
      </c>
      <c r="C16" s="262"/>
      <c r="D16" s="262"/>
      <c r="E16" s="262"/>
      <c r="F16" s="262"/>
      <c r="G16" s="262"/>
      <c r="H16" s="263"/>
      <c r="I16" s="104" t="s">
        <v>33</v>
      </c>
      <c r="J16" s="262"/>
      <c r="K16" s="262" t="s">
        <v>127</v>
      </c>
      <c r="L16" s="262"/>
      <c r="M16" s="262"/>
      <c r="N16" s="263"/>
      <c r="O16" s="104" t="s">
        <v>11</v>
      </c>
      <c r="P16" s="270"/>
      <c r="Q16" s="262"/>
      <c r="R16" s="262"/>
      <c r="S16" s="263"/>
      <c r="T16" s="104"/>
      <c r="U16" s="270"/>
      <c r="V16" s="262"/>
      <c r="W16" s="262"/>
      <c r="X16" s="263"/>
      <c r="Y16" s="104"/>
      <c r="Z16" s="270"/>
      <c r="AA16" s="262"/>
      <c r="AB16" s="104"/>
      <c r="AC16" s="48"/>
      <c r="AD16" s="48"/>
      <c r="AE16" s="147"/>
      <c r="AF16" s="82">
        <f>IF(B16="","",AE16)</f>
        <v>0</v>
      </c>
      <c r="XFD16" s="81"/>
    </row>
    <row r="17" spans="1:32 16384:16384" s="13" customFormat="1" ht="15" customHeight="1" x14ac:dyDescent="0.25">
      <c r="A17" s="21">
        <v>6</v>
      </c>
      <c r="B17" s="276" t="str">
        <f>IF('1º P'!B17="","",'1º P'!B17)</f>
        <v>Apomayta Maquera , Yesenia Patricia</v>
      </c>
      <c r="C17" s="262"/>
      <c r="D17" s="262"/>
      <c r="E17" s="262"/>
      <c r="F17" s="262"/>
      <c r="G17" s="262"/>
      <c r="H17" s="263"/>
      <c r="I17" s="104" t="s">
        <v>11</v>
      </c>
      <c r="J17" s="262"/>
      <c r="K17" s="262"/>
      <c r="L17" s="262"/>
      <c r="M17" s="262"/>
      <c r="N17" s="263"/>
      <c r="O17" s="104" t="s">
        <v>11</v>
      </c>
      <c r="P17" s="270"/>
      <c r="Q17" s="262"/>
      <c r="R17" s="262"/>
      <c r="S17" s="263"/>
      <c r="T17" s="104"/>
      <c r="U17" s="270"/>
      <c r="V17" s="262"/>
      <c r="W17" s="262"/>
      <c r="X17" s="263"/>
      <c r="Y17" s="104" t="s">
        <v>11</v>
      </c>
      <c r="Z17" s="270"/>
      <c r="AA17" s="262"/>
      <c r="AB17" s="104"/>
      <c r="AC17" s="48"/>
      <c r="AD17" s="48"/>
      <c r="AE17" s="147"/>
      <c r="AF17" s="82">
        <f>IF(B17="","",AE17)</f>
        <v>0</v>
      </c>
      <c r="XFD17" s="81"/>
    </row>
    <row r="18" spans="1:32 16384:16384" s="13" customFormat="1" ht="15" customHeight="1" x14ac:dyDescent="0.25">
      <c r="A18" s="21">
        <v>7</v>
      </c>
      <c r="B18" s="276" t="str">
        <f>IF('1º P'!B18="","",'1º P'!B18)</f>
        <v>Ccosi Cauna, Fiorela Karina</v>
      </c>
      <c r="C18" s="262"/>
      <c r="D18" s="262"/>
      <c r="E18" s="262"/>
      <c r="F18" s="262"/>
      <c r="G18" s="262"/>
      <c r="H18" s="263"/>
      <c r="I18" s="104" t="s">
        <v>11</v>
      </c>
      <c r="J18" s="262"/>
      <c r="K18" s="262"/>
      <c r="L18" s="262"/>
      <c r="M18" s="262"/>
      <c r="N18" s="263"/>
      <c r="O18" s="104" t="s">
        <v>11</v>
      </c>
      <c r="P18" s="270"/>
      <c r="Q18" s="262"/>
      <c r="R18" s="262"/>
      <c r="S18" s="263"/>
      <c r="T18" s="104"/>
      <c r="U18" s="270"/>
      <c r="V18" s="262"/>
      <c r="W18" s="262"/>
      <c r="X18" s="263"/>
      <c r="Y18" s="104"/>
      <c r="Z18" s="270"/>
      <c r="AA18" s="262"/>
      <c r="AB18" s="104"/>
      <c r="AC18" s="48"/>
      <c r="AD18" s="48"/>
      <c r="AE18" s="147"/>
      <c r="AF18" s="82">
        <f>IF(B18="","",AE18)</f>
        <v>0</v>
      </c>
      <c r="XFD18" s="81"/>
    </row>
    <row r="19" spans="1:32 16384:16384" s="13" customFormat="1" ht="15" customHeight="1" x14ac:dyDescent="0.25">
      <c r="A19" s="21">
        <v>8</v>
      </c>
      <c r="B19" s="276" t="str">
        <f>IF('1º P'!B19="","",'1º P'!B19)</f>
        <v>Chata Vargas , Sandra</v>
      </c>
      <c r="C19" s="262"/>
      <c r="D19" s="262"/>
      <c r="E19" s="262"/>
      <c r="F19" s="262"/>
      <c r="G19" s="262"/>
      <c r="H19" s="263"/>
      <c r="I19" s="104" t="s">
        <v>11</v>
      </c>
      <c r="J19" s="262"/>
      <c r="K19" s="262"/>
      <c r="L19" s="262"/>
      <c r="M19" s="262"/>
      <c r="N19" s="263"/>
      <c r="O19" s="104" t="s">
        <v>11</v>
      </c>
      <c r="P19" s="270"/>
      <c r="Q19" s="262"/>
      <c r="R19" s="262"/>
      <c r="S19" s="263"/>
      <c r="T19" s="104"/>
      <c r="U19" s="270"/>
      <c r="V19" s="262"/>
      <c r="W19" s="262"/>
      <c r="X19" s="263"/>
      <c r="Y19" s="104"/>
      <c r="Z19" s="270"/>
      <c r="AA19" s="262"/>
      <c r="AB19" s="104"/>
      <c r="AC19" s="48"/>
      <c r="AD19" s="48"/>
      <c r="AE19" s="147"/>
      <c r="AF19" s="82">
        <f>IF(B19="","",AE19)</f>
        <v>0</v>
      </c>
      <c r="XFD19" s="81"/>
    </row>
    <row r="20" spans="1:32 16384:16384" s="13" customFormat="1" ht="15" customHeight="1" x14ac:dyDescent="0.25">
      <c r="A20" s="21">
        <v>9</v>
      </c>
      <c r="B20" s="276" t="str">
        <f>IF('1º P'!B20="","",'1º P'!B20)</f>
        <v>Choque Humpire, Andrea Belén</v>
      </c>
      <c r="C20" s="262"/>
      <c r="D20" s="262"/>
      <c r="E20" s="262"/>
      <c r="F20" s="262"/>
      <c r="G20" s="262"/>
      <c r="H20" s="263"/>
      <c r="I20" s="104" t="s">
        <v>11</v>
      </c>
      <c r="J20" s="262"/>
      <c r="K20" s="262"/>
      <c r="L20" s="262"/>
      <c r="M20" s="262"/>
      <c r="N20" s="263"/>
      <c r="O20" s="104" t="s">
        <v>11</v>
      </c>
      <c r="P20" s="270"/>
      <c r="Q20" s="262"/>
      <c r="R20" s="262"/>
      <c r="S20" s="263"/>
      <c r="T20" s="104"/>
      <c r="U20" s="270"/>
      <c r="V20" s="262"/>
      <c r="W20" s="262"/>
      <c r="X20" s="263"/>
      <c r="Y20" s="104"/>
      <c r="Z20" s="270"/>
      <c r="AA20" s="262"/>
      <c r="AB20" s="104"/>
      <c r="AC20" s="48"/>
      <c r="AD20" s="48"/>
      <c r="AE20" s="147"/>
      <c r="AF20" s="82">
        <f>IF(B20="","",AE20)</f>
        <v>0</v>
      </c>
      <c r="XFD20" s="81"/>
    </row>
    <row r="21" spans="1:32 16384:16384" s="13" customFormat="1" ht="15" customHeight="1" x14ac:dyDescent="0.25">
      <c r="A21" s="21">
        <v>10</v>
      </c>
      <c r="B21" s="276" t="str">
        <f>IF('1º P'!B21="","",'1º P'!B21)</f>
        <v xml:space="preserve"> Choquehuanca Quea , Ana  Mabel</v>
      </c>
      <c r="C21" s="262"/>
      <c r="D21" s="262"/>
      <c r="E21" s="262"/>
      <c r="F21" s="262"/>
      <c r="G21" s="262"/>
      <c r="H21" s="263"/>
      <c r="I21" s="104" t="s">
        <v>11</v>
      </c>
      <c r="J21" s="262"/>
      <c r="K21" s="262"/>
      <c r="L21" s="262"/>
      <c r="M21" s="262"/>
      <c r="N21" s="263"/>
      <c r="O21" s="104" t="s">
        <v>11</v>
      </c>
      <c r="P21" s="270"/>
      <c r="Q21" s="262"/>
      <c r="R21" s="262"/>
      <c r="S21" s="263"/>
      <c r="T21" s="104"/>
      <c r="U21" s="270"/>
      <c r="V21" s="262"/>
      <c r="W21" s="262"/>
      <c r="X21" s="263"/>
      <c r="Y21" s="104"/>
      <c r="Z21" s="270"/>
      <c r="AA21" s="262"/>
      <c r="AB21" s="104"/>
      <c r="AC21" s="48"/>
      <c r="AD21" s="48"/>
      <c r="AE21" s="147"/>
      <c r="AF21" s="82">
        <f>IF(B21="","",AE21)</f>
        <v>0</v>
      </c>
      <c r="XFD21" s="81"/>
    </row>
    <row r="22" spans="1:32 16384:16384" s="13" customFormat="1" ht="15" customHeight="1" x14ac:dyDescent="0.25">
      <c r="A22" s="21">
        <v>11</v>
      </c>
      <c r="B22" s="276" t="str">
        <f>IF('1º P'!B22="","",'1º P'!B22)</f>
        <v>Condori Huancahuire, Alexandra Estephani</v>
      </c>
      <c r="C22" s="262"/>
      <c r="D22" s="262"/>
      <c r="E22" s="262"/>
      <c r="F22" s="262"/>
      <c r="G22" s="262"/>
      <c r="H22" s="263"/>
      <c r="I22" s="104" t="s">
        <v>11</v>
      </c>
      <c r="J22" s="262"/>
      <c r="K22" s="262"/>
      <c r="L22" s="262"/>
      <c r="M22" s="262"/>
      <c r="N22" s="263"/>
      <c r="O22" s="104" t="s">
        <v>11</v>
      </c>
      <c r="P22" s="270"/>
      <c r="Q22" s="262"/>
      <c r="R22" s="262"/>
      <c r="S22" s="263"/>
      <c r="T22" s="104"/>
      <c r="U22" s="270"/>
      <c r="V22" s="262"/>
      <c r="W22" s="262"/>
      <c r="X22" s="263"/>
      <c r="Y22" s="104"/>
      <c r="Z22" s="270"/>
      <c r="AA22" s="262"/>
      <c r="AB22" s="104"/>
      <c r="AC22" s="48"/>
      <c r="AD22" s="48"/>
      <c r="AE22" s="147"/>
      <c r="AF22" s="82">
        <f>IF(B22="","",AE22)</f>
        <v>0</v>
      </c>
      <c r="XFD22" s="81"/>
    </row>
    <row r="23" spans="1:32 16384:16384" s="13" customFormat="1" ht="15" customHeight="1" x14ac:dyDescent="0.25">
      <c r="A23" s="21">
        <v>12</v>
      </c>
      <c r="B23" s="276" t="str">
        <f>IF('1º P'!B23="","",'1º P'!B23)</f>
        <v>Cusirimay Acuña Sunmy</v>
      </c>
      <c r="C23" s="262"/>
      <c r="D23" s="262"/>
      <c r="E23" s="262"/>
      <c r="F23" s="262"/>
      <c r="G23" s="262"/>
      <c r="H23" s="263"/>
      <c r="I23" s="104" t="s">
        <v>11</v>
      </c>
      <c r="J23" s="262"/>
      <c r="K23" s="262"/>
      <c r="L23" s="262"/>
      <c r="M23" s="262"/>
      <c r="N23" s="263"/>
      <c r="O23" s="104" t="s">
        <v>11</v>
      </c>
      <c r="P23" s="270"/>
      <c r="Q23" s="262"/>
      <c r="R23" s="262"/>
      <c r="S23" s="263"/>
      <c r="T23" s="104"/>
      <c r="U23" s="270"/>
      <c r="V23" s="262"/>
      <c r="W23" s="262"/>
      <c r="X23" s="263"/>
      <c r="Y23" s="104"/>
      <c r="Z23" s="270"/>
      <c r="AA23" s="262"/>
      <c r="AB23" s="104"/>
      <c r="AC23" s="48"/>
      <c r="AD23" s="48"/>
      <c r="AE23" s="147"/>
      <c r="AF23" s="82">
        <f>IF(B23="","",AE23)</f>
        <v>0</v>
      </c>
      <c r="XFD23" s="81"/>
    </row>
    <row r="24" spans="1:32 16384:16384" s="13" customFormat="1" ht="15" customHeight="1" x14ac:dyDescent="0.25">
      <c r="A24" s="21">
        <v>13</v>
      </c>
      <c r="B24" s="276" t="str">
        <f>IF('1º P'!B24="","",'1º P'!B24)</f>
        <v>Cutipa,Hanacuni, Rosselie Adelaida .</v>
      </c>
      <c r="C24" s="262"/>
      <c r="D24" s="262"/>
      <c r="E24" s="262"/>
      <c r="F24" s="262"/>
      <c r="G24" s="262"/>
      <c r="H24" s="263"/>
      <c r="I24" s="104" t="s">
        <v>11</v>
      </c>
      <c r="J24" s="262"/>
      <c r="K24" s="262"/>
      <c r="L24" s="262"/>
      <c r="M24" s="262"/>
      <c r="N24" s="263"/>
      <c r="O24" s="104" t="s">
        <v>11</v>
      </c>
      <c r="P24" s="270"/>
      <c r="Q24" s="262"/>
      <c r="R24" s="262"/>
      <c r="S24" s="263"/>
      <c r="T24" s="104"/>
      <c r="U24" s="270"/>
      <c r="V24" s="262"/>
      <c r="W24" s="262"/>
      <c r="X24" s="263"/>
      <c r="Y24" s="104"/>
      <c r="Z24" s="270"/>
      <c r="AA24" s="262"/>
      <c r="AB24" s="104"/>
      <c r="AC24" s="48"/>
      <c r="AD24" s="48"/>
      <c r="AE24" s="147"/>
      <c r="AF24" s="82">
        <f>IF(B24="","",AE24)</f>
        <v>0</v>
      </c>
      <c r="XFD24" s="81"/>
    </row>
    <row r="25" spans="1:32 16384:16384" s="13" customFormat="1" ht="15" customHeight="1" x14ac:dyDescent="0.25">
      <c r="A25" s="21">
        <v>14</v>
      </c>
      <c r="B25" s="276" t="str">
        <f>IF('1º P'!B25="","",'1º P'!B25)</f>
        <v>Fuentes Quenta, Milagros Rosario</v>
      </c>
      <c r="C25" s="262"/>
      <c r="D25" s="262"/>
      <c r="E25" s="262"/>
      <c r="F25" s="262"/>
      <c r="G25" s="262"/>
      <c r="H25" s="263"/>
      <c r="I25" s="104" t="s">
        <v>11</v>
      </c>
      <c r="J25" s="262"/>
      <c r="K25" s="262"/>
      <c r="L25" s="262"/>
      <c r="M25" s="262"/>
      <c r="N25" s="263"/>
      <c r="O25" s="104" t="s">
        <v>11</v>
      </c>
      <c r="P25" s="270"/>
      <c r="Q25" s="262"/>
      <c r="R25" s="262"/>
      <c r="S25" s="263"/>
      <c r="T25" s="104"/>
      <c r="U25" s="270"/>
      <c r="V25" s="262"/>
      <c r="W25" s="262"/>
      <c r="X25" s="263"/>
      <c r="Y25" s="104"/>
      <c r="Z25" s="270"/>
      <c r="AA25" s="262"/>
      <c r="AB25" s="104"/>
      <c r="AC25" s="48"/>
      <c r="AD25" s="48"/>
      <c r="AE25" s="147"/>
      <c r="AF25" s="82">
        <f>IF(B25="","",AE25)</f>
        <v>0</v>
      </c>
      <c r="XFD25" s="81"/>
    </row>
    <row r="26" spans="1:32 16384:16384" s="13" customFormat="1" ht="15" customHeight="1" x14ac:dyDescent="0.25">
      <c r="A26" s="21">
        <v>15</v>
      </c>
      <c r="B26" s="276" t="str">
        <f>IF('1º P'!B26="","",'1º P'!B26)</f>
        <v>Jara Soncco, Marycarmen</v>
      </c>
      <c r="C26" s="262"/>
      <c r="D26" s="262"/>
      <c r="E26" s="262"/>
      <c r="F26" s="262"/>
      <c r="G26" s="262"/>
      <c r="H26" s="263"/>
      <c r="I26" s="104" t="s">
        <v>11</v>
      </c>
      <c r="J26" s="262"/>
      <c r="K26" s="262"/>
      <c r="L26" s="262"/>
      <c r="M26" s="262"/>
      <c r="N26" s="263"/>
      <c r="O26" s="104" t="s">
        <v>11</v>
      </c>
      <c r="P26" s="270"/>
      <c r="Q26" s="262"/>
      <c r="R26" s="262"/>
      <c r="S26" s="263"/>
      <c r="T26" s="104"/>
      <c r="U26" s="270"/>
      <c r="V26" s="262"/>
      <c r="W26" s="262"/>
      <c r="X26" s="263"/>
      <c r="Y26" s="104"/>
      <c r="Z26" s="270"/>
      <c r="AA26" s="262"/>
      <c r="AB26" s="104"/>
      <c r="AC26" s="48"/>
      <c r="AD26" s="48"/>
      <c r="AE26" s="147"/>
      <c r="AF26" s="82">
        <f>IF(B26="","",AE26)</f>
        <v>0</v>
      </c>
      <c r="XFD26" s="81"/>
    </row>
    <row r="27" spans="1:32 16384:16384" s="13" customFormat="1" ht="15" customHeight="1" x14ac:dyDescent="0.25">
      <c r="A27" s="21">
        <v>16</v>
      </c>
      <c r="B27" s="276" t="str">
        <f>IF('1º P'!B27="","",'1º P'!B27)</f>
        <v>Mamani Chura , Milagros Treysi</v>
      </c>
      <c r="C27" s="264"/>
      <c r="D27" s="264"/>
      <c r="E27" s="264"/>
      <c r="F27" s="264"/>
      <c r="G27" s="264"/>
      <c r="H27" s="265"/>
      <c r="I27" s="109" t="s">
        <v>11</v>
      </c>
      <c r="J27" s="264"/>
      <c r="K27" s="264"/>
      <c r="L27" s="262"/>
      <c r="M27" s="262"/>
      <c r="N27" s="263"/>
      <c r="O27" s="104" t="s">
        <v>11</v>
      </c>
      <c r="P27" s="270"/>
      <c r="Q27" s="262"/>
      <c r="R27" s="262"/>
      <c r="S27" s="263"/>
      <c r="T27" s="104"/>
      <c r="U27" s="270"/>
      <c r="V27" s="262"/>
      <c r="W27" s="262"/>
      <c r="X27" s="263"/>
      <c r="Y27" s="104"/>
      <c r="Z27" s="270"/>
      <c r="AA27" s="262"/>
      <c r="AB27" s="104"/>
      <c r="AC27" s="48"/>
      <c r="AD27" s="48"/>
      <c r="AE27" s="147"/>
      <c r="AF27" s="82">
        <f>IF(B27="","",AE27)</f>
        <v>0</v>
      </c>
      <c r="XFD27" s="81"/>
    </row>
    <row r="28" spans="1:32 16384:16384" s="13" customFormat="1" ht="15" customHeight="1" x14ac:dyDescent="0.25">
      <c r="A28" s="21">
        <v>17</v>
      </c>
      <c r="B28" s="276" t="str">
        <f>IF('1º P'!B28="","",'1º P'!B28)</f>
        <v xml:space="preserve"> Mamani Pari , Alisson Heidy</v>
      </c>
      <c r="C28" s="262"/>
      <c r="D28" s="262"/>
      <c r="E28" s="262"/>
      <c r="F28" s="262"/>
      <c r="G28" s="262"/>
      <c r="H28" s="263"/>
      <c r="I28" s="104" t="s">
        <v>11</v>
      </c>
      <c r="J28" s="262"/>
      <c r="K28" s="262"/>
      <c r="L28" s="262"/>
      <c r="M28" s="262"/>
      <c r="N28" s="263"/>
      <c r="O28" s="104" t="s">
        <v>11</v>
      </c>
      <c r="P28" s="270"/>
      <c r="Q28" s="262"/>
      <c r="R28" s="262"/>
      <c r="S28" s="263"/>
      <c r="T28" s="104"/>
      <c r="U28" s="270"/>
      <c r="V28" s="262"/>
      <c r="W28" s="262"/>
      <c r="X28" s="263"/>
      <c r="Y28" s="104"/>
      <c r="Z28" s="270"/>
      <c r="AA28" s="262"/>
      <c r="AB28" s="104"/>
      <c r="AC28" s="48"/>
      <c r="AD28" s="48"/>
      <c r="AE28" s="147"/>
      <c r="AF28" s="82">
        <f>IF(B28="","",AE28)</f>
        <v>0</v>
      </c>
      <c r="XFD28" s="81"/>
    </row>
    <row r="29" spans="1:32 16384:16384" s="13" customFormat="1" ht="15" customHeight="1" thickBot="1" x14ac:dyDescent="0.3">
      <c r="A29" s="22">
        <v>18</v>
      </c>
      <c r="B29" s="277" t="str">
        <f>IF('1º P'!B29="","",'1º P'!B29)</f>
        <v/>
      </c>
      <c r="C29" s="266"/>
      <c r="D29" s="266"/>
      <c r="E29" s="266"/>
      <c r="F29" s="266"/>
      <c r="G29" s="266"/>
      <c r="H29" s="267"/>
      <c r="I29" s="105"/>
      <c r="J29" s="268"/>
      <c r="K29" s="266"/>
      <c r="L29" s="266"/>
      <c r="M29" s="266"/>
      <c r="N29" s="267"/>
      <c r="O29" s="105"/>
      <c r="P29" s="268"/>
      <c r="Q29" s="266"/>
      <c r="R29" s="266"/>
      <c r="S29" s="271"/>
      <c r="T29" s="105"/>
      <c r="U29" s="272"/>
      <c r="V29" s="266"/>
      <c r="W29" s="266"/>
      <c r="X29" s="267"/>
      <c r="Y29" s="105"/>
      <c r="Z29" s="272"/>
      <c r="AA29" s="273"/>
      <c r="AB29" s="105"/>
      <c r="AC29" s="48"/>
      <c r="AD29" s="48"/>
      <c r="AE29" s="147"/>
      <c r="AF29" s="82" t="str">
        <f>IF(B29="","",AE29)</f>
        <v/>
      </c>
      <c r="XFD29" s="81"/>
    </row>
    <row r="30" spans="1:32 16384:16384" ht="13.5" customHeight="1" thickBot="1" x14ac:dyDescent="0.3">
      <c r="B30" s="59" t="s">
        <v>46</v>
      </c>
      <c r="L30" s="64" t="s">
        <v>61</v>
      </c>
      <c r="M30" s="346" t="s">
        <v>21</v>
      </c>
      <c r="N30" s="346"/>
      <c r="P30" s="342" t="s">
        <v>95</v>
      </c>
      <c r="Q30" s="311"/>
      <c r="R30" s="312"/>
      <c r="S30" s="342" t="s">
        <v>96</v>
      </c>
      <c r="T30" s="343"/>
      <c r="U30" s="312"/>
      <c r="V30" s="342" t="s">
        <v>97</v>
      </c>
      <c r="W30" s="311"/>
      <c r="X30" s="312"/>
      <c r="Y30" s="310" t="s">
        <v>98</v>
      </c>
      <c r="Z30" s="311"/>
      <c r="AA30" s="312"/>
      <c r="AB30" s="310" t="s">
        <v>99</v>
      </c>
      <c r="AC30" s="311"/>
      <c r="AD30" s="312"/>
      <c r="AE30" s="167"/>
    </row>
    <row r="31" spans="1:32 16384:16384" ht="15.75" thickBot="1" x14ac:dyDescent="0.3">
      <c r="A31" s="110" t="s">
        <v>31</v>
      </c>
      <c r="B31" s="141" t="s">
        <v>107</v>
      </c>
      <c r="K31" s="108" t="s">
        <v>18</v>
      </c>
      <c r="L31" s="62">
        <f>IF('1º P'!L31="","",'1º P'!L31)</f>
        <v>17</v>
      </c>
      <c r="M31" s="347">
        <f>IF(L31="","",L31/L31)</f>
        <v>1</v>
      </c>
      <c r="N31" s="348"/>
      <c r="P31" s="112" t="s">
        <v>61</v>
      </c>
      <c r="Q31" s="295" t="s">
        <v>21</v>
      </c>
      <c r="R31" s="296"/>
      <c r="S31" s="112" t="s">
        <v>61</v>
      </c>
      <c r="T31" s="295" t="s">
        <v>21</v>
      </c>
      <c r="U31" s="296"/>
      <c r="V31" s="112" t="s">
        <v>61</v>
      </c>
      <c r="W31" s="295" t="s">
        <v>21</v>
      </c>
      <c r="X31" s="296"/>
      <c r="Y31" s="112" t="s">
        <v>61</v>
      </c>
      <c r="Z31" s="295" t="s">
        <v>21</v>
      </c>
      <c r="AA31" s="296"/>
      <c r="AB31" s="112" t="s">
        <v>61</v>
      </c>
      <c r="AC31" s="295" t="s">
        <v>21</v>
      </c>
      <c r="AD31" s="296"/>
    </row>
    <row r="32" spans="1:32 16384:16384" ht="15" x14ac:dyDescent="0.25">
      <c r="A32" s="110" t="s">
        <v>11</v>
      </c>
      <c r="B32" s="141" t="s">
        <v>86</v>
      </c>
      <c r="K32" s="108" t="s">
        <v>19</v>
      </c>
      <c r="L32" s="60">
        <f>IF(COUNTA('1º P'!B12:B29)=0,"",COUNTIF(I12:I29,"=AD")+COUNTIF(I12:I29,"=A")+COUNTIF(I12:I29,"=B")+COUNTIF(I12:I29,"=C"))</f>
        <v>17</v>
      </c>
      <c r="M32" s="344">
        <f>IF(L32="","",L32/L31)</f>
        <v>1</v>
      </c>
      <c r="N32" s="345"/>
      <c r="O32" s="116" t="s">
        <v>22</v>
      </c>
      <c r="P32" s="62">
        <f>IF('1º P'!C10="","",IF(COUNTA('1º P'!B12:B29)=0,"",IF(COUNTA(I12:I29)=0,"",COUNTIF(I12:I29,"=AD"))))</f>
        <v>1</v>
      </c>
      <c r="Q32" s="278">
        <f>IF(L$32=0,"",IF(P32="","",P32/L$32))</f>
        <v>5.8823529411764705E-2</v>
      </c>
      <c r="R32" s="279"/>
      <c r="S32" s="62">
        <f>IF('1º P'!J10="","",IF(COUNTA('1º P'!B12:B29)=0,"",IF(COUNTA(O12:O29)=0,"",COUNTIF(O12:O29,"=AD"))))</f>
        <v>0</v>
      </c>
      <c r="T32" s="278">
        <f>IF(L$32=0,"",IF(S32="","",S32/L$32))</f>
        <v>0</v>
      </c>
      <c r="U32" s="279"/>
      <c r="V32" s="62" t="str">
        <f>IF('1º P'!P10="","",IF('1º P'!P10="","",IF(COUNTA('1º P'!B12:B29)=0,"",IF(COUNTA(T12:T29)=0,"",COUNTIF(T12:T29,"=AD")))))</f>
        <v/>
      </c>
      <c r="W32" s="278" t="str">
        <f>IF(L$32=0,"",IF(V32="","",V32/L$32))</f>
        <v/>
      </c>
      <c r="X32" s="279"/>
      <c r="Y32" s="234" t="str">
        <f>IF('1º P'!U10="","",IF('1º P'!U10="","",IF(COUNTA('1º P'!B12:B29)=0,"",IF(COUNTA(Y12:Y29)=0,"",COUNTIF(Y12:Y29,"=AD")))))</f>
        <v/>
      </c>
      <c r="Z32" s="278" t="str">
        <f>IF(L$32=0,"",IF(Y32="","",Y32/L$32))</f>
        <v/>
      </c>
      <c r="AA32" s="285"/>
      <c r="AB32" s="62" t="str">
        <f>IF('1º P'!Z10="","",IF('1º P'!Z10="","",IF(COUNTA('1º P'!B12:B29)=0,"",IF(COUNTA(AB12:AB29)=0,"",COUNTIF(AB12:AB29,"=AD")))))</f>
        <v/>
      </c>
      <c r="AC32" s="278" t="str">
        <f>IF(L$32=0,"",IF(AB32="","",AB32/L$32))</f>
        <v/>
      </c>
      <c r="AD32" s="279"/>
    </row>
    <row r="33" spans="1:31" ht="15.75" thickBot="1" x14ac:dyDescent="0.3">
      <c r="A33" s="110" t="s">
        <v>32</v>
      </c>
      <c r="B33" s="142" t="s">
        <v>108</v>
      </c>
      <c r="K33" s="108" t="s">
        <v>20</v>
      </c>
      <c r="L33" s="61">
        <f>IF(L31="","",IF(L32="","",L31-L32))</f>
        <v>0</v>
      </c>
      <c r="M33" s="350">
        <f>IF(L33="","",L33/L31)</f>
        <v>0</v>
      </c>
      <c r="N33" s="351"/>
      <c r="O33" s="117" t="s">
        <v>23</v>
      </c>
      <c r="P33" s="60">
        <f>IF('1º P'!C10="","",IF(COUNTA('1º P'!B12:B29)=0,"",IF(COUNTA(I12:I29)=0,"",COUNTIF(I12:I29,"=A"))))</f>
        <v>12</v>
      </c>
      <c r="Q33" s="280">
        <f t="shared" ref="Q33:Q35" si="0">IF(L$32=0,"",IF(P33="","",P33/L$32))</f>
        <v>0.70588235294117652</v>
      </c>
      <c r="R33" s="281"/>
      <c r="S33" s="60">
        <f>IF('1º P'!J10="","",IF(COUNTA('1º P'!B12:B29)=0,"",IF(COUNTA(O12:O29)=0,"",COUNTIF(O12:O29,"=A"))))</f>
        <v>14</v>
      </c>
      <c r="T33" s="280">
        <f t="shared" ref="T33:T35" si="1">IF(L$32=0,"",IF(S33="","",S33/L$32))</f>
        <v>0.82352941176470584</v>
      </c>
      <c r="U33" s="281"/>
      <c r="V33" s="60" t="str">
        <f>IF('1º P'!P10="","",IF('1º P'!P10="","",IF(COUNTA('1º P'!B12:B29)=0,"",IF(COUNTA(T12:T29)=0,"",COUNTIF(T12:T29,"=A")))))</f>
        <v/>
      </c>
      <c r="W33" s="280" t="str">
        <f t="shared" ref="W33:W35" si="2">IF(L$32=0,"",IF(V33="","",V33/L$32))</f>
        <v/>
      </c>
      <c r="X33" s="281"/>
      <c r="Y33" s="235" t="str">
        <f>IF('1º P'!U10="","",IF('1º P'!U10="","",IF(COUNTA('1º P'!B12:B29)=0,"",IF(COUNTA(Y12:Y29)=0,"",COUNTIF(Y12:Y29,"=A")))))</f>
        <v/>
      </c>
      <c r="Z33" s="280" t="str">
        <f t="shared" ref="Z33:Z35" si="3">IF(L$32=0,"",IF(Y33="","",Y33/L$32))</f>
        <v/>
      </c>
      <c r="AA33" s="287"/>
      <c r="AB33" s="60" t="str">
        <f>IF('1º P'!Z10="","",IF('1º P'!Z10="","",IF(COUNTA('1º P'!B12:B29)=0,"",IF(COUNTA(AB12:AB29)=0,"",COUNTIF(AB12:AB29,"=A")))))</f>
        <v/>
      </c>
      <c r="AC33" s="280" t="str">
        <f t="shared" ref="AC33:AC35" si="4">IF(L$32=0,"",IF(AB33="","",AB33/L$32))</f>
        <v/>
      </c>
      <c r="AD33" s="281"/>
    </row>
    <row r="34" spans="1:31" ht="15" x14ac:dyDescent="0.25">
      <c r="A34" s="110" t="s">
        <v>33</v>
      </c>
      <c r="B34" s="142" t="s">
        <v>87</v>
      </c>
      <c r="M34" s="152"/>
      <c r="N34" s="152"/>
      <c r="O34" s="117" t="s">
        <v>24</v>
      </c>
      <c r="P34" s="60">
        <f>IF('1º P'!C10="","",IF(COUNTA('1º P'!B12:B29)=0,"",IF(COUNTA(I12:I29)=0,"",COUNTIF(I12:I29,"=B"))))</f>
        <v>1</v>
      </c>
      <c r="Q34" s="280">
        <f t="shared" si="0"/>
        <v>5.8823529411764705E-2</v>
      </c>
      <c r="R34" s="281"/>
      <c r="S34" s="60">
        <f>IF('1º P'!J10="","",IF(COUNTA('1º P'!B12:B29)=0,"",IF(COUNTA(O12:O29)=0,"",COUNTIF(O12:O29,"=B"))))</f>
        <v>2</v>
      </c>
      <c r="T34" s="280">
        <f t="shared" si="1"/>
        <v>0.11764705882352941</v>
      </c>
      <c r="U34" s="281"/>
      <c r="V34" s="60" t="str">
        <f>IF('1º P'!P10="","",IF('1º P'!P10="","",IF(COUNTA('1º P'!B12:B29)=0,"",IF(COUNTA(T12:T29)=0,"",COUNTIF(T12:T29,"=B")))))</f>
        <v/>
      </c>
      <c r="W34" s="280" t="str">
        <f t="shared" si="2"/>
        <v/>
      </c>
      <c r="X34" s="281"/>
      <c r="Y34" s="235" t="str">
        <f>IF('1º P'!U10="","",IF('1º P'!U10="","",IF(COUNTA('1º P'!B12:B29)=0,"",IF(COUNTA(Y12:Y29)=0,"",COUNTIF(Y12:Y29,"=B")))))</f>
        <v/>
      </c>
      <c r="Z34" s="280" t="str">
        <f t="shared" si="3"/>
        <v/>
      </c>
      <c r="AA34" s="287"/>
      <c r="AB34" s="60" t="str">
        <f>IF('1º P'!Z10="","",IF('1º P'!Z10="","",IF(COUNTA('1º P'!B12:B29)=0,"",IF(COUNTA(AB12:AB29)=0,"",COUNTIF(AB12:AB29,"=B")))))</f>
        <v/>
      </c>
      <c r="AC34" s="280" t="str">
        <f t="shared" si="4"/>
        <v/>
      </c>
      <c r="AD34" s="281"/>
    </row>
    <row r="35" spans="1:31" ht="15.75" thickBot="1" x14ac:dyDescent="0.3">
      <c r="M35" s="152"/>
      <c r="N35" s="152"/>
      <c r="O35" s="118" t="s">
        <v>25</v>
      </c>
      <c r="P35" s="61">
        <f>IF('1º P'!C10="","",IF(COUNTA('1º P'!B12:B29)=0,"",IF(COUNTA(I12:I29)=0,"",COUNTIF(I12:I29,"=C"))))</f>
        <v>3</v>
      </c>
      <c r="Q35" s="282">
        <f t="shared" si="0"/>
        <v>0.17647058823529413</v>
      </c>
      <c r="R35" s="283"/>
      <c r="S35" s="61">
        <f>IF('1º P'!J10="","",IF(COUNTA('1º P'!B12:B29)=0,"",IF(COUNTA(O12:O29)=0,"",COUNTIF(O12:O29,"=C"))))</f>
        <v>1</v>
      </c>
      <c r="T35" s="282">
        <f t="shared" si="1"/>
        <v>5.8823529411764705E-2</v>
      </c>
      <c r="U35" s="283"/>
      <c r="V35" s="61" t="str">
        <f>IF('1º P'!P10="","",IF('1º P'!P10="","",IF(COUNTA('1º P'!B12:B29)=0,"",IF(COUNTA(T12:T29)=0,"",COUNTIF(T12:T29,"=C")))))</f>
        <v/>
      </c>
      <c r="W35" s="282" t="str">
        <f t="shared" si="2"/>
        <v/>
      </c>
      <c r="X35" s="283"/>
      <c r="Y35" s="236" t="str">
        <f>IF('1º P'!U10="","",IF('1º P'!U10="","",IF(COUNTA('1º P'!B12:B29)=0,"",IF(COUNTA(Y12:Y29)=0,"",COUNTIF(Y12:Y29,"=C")))))</f>
        <v/>
      </c>
      <c r="Z35" s="280" t="str">
        <f t="shared" si="3"/>
        <v/>
      </c>
      <c r="AA35" s="287"/>
      <c r="AB35" s="61" t="str">
        <f>IF('1º P'!Z10="","",IF('1º P'!Z10="","",IF(COUNTA('1º P'!B12:B29)=0,"",IF(COUNTA(AB12:AB29)=0,"",COUNTIF(AB12:AB29,"=C")))))</f>
        <v/>
      </c>
      <c r="AC35" s="282" t="str">
        <f t="shared" si="4"/>
        <v/>
      </c>
      <c r="AD35" s="283"/>
    </row>
    <row r="36" spans="1:31" ht="15" x14ac:dyDescent="0.25">
      <c r="B36" s="15" t="s">
        <v>34</v>
      </c>
      <c r="C36" s="292" t="s">
        <v>26</v>
      </c>
      <c r="D36" s="292"/>
      <c r="E36" s="292"/>
      <c r="F36" s="292"/>
      <c r="G36" s="292"/>
      <c r="H36" s="292"/>
      <c r="I36" s="292"/>
      <c r="J36" s="292"/>
      <c r="K36" s="353" t="str">
        <f>IF('1º P'!K36="","",'1º P'!K36)</f>
        <v>Tacna,</v>
      </c>
      <c r="L36" s="353"/>
      <c r="M36" s="353"/>
      <c r="N36" s="353"/>
      <c r="O36" s="353"/>
      <c r="P36" s="353"/>
      <c r="Q36" s="353"/>
      <c r="R36" s="352">
        <f ca="1">NOW()</f>
        <v>43587.987689814814</v>
      </c>
      <c r="S36" s="352"/>
      <c r="T36" s="352"/>
      <c r="U36" s="352"/>
      <c r="V36" s="352"/>
      <c r="W36" s="352"/>
      <c r="X36" s="352"/>
      <c r="Y36" s="352"/>
      <c r="Z36" s="168"/>
      <c r="AA36" s="168"/>
      <c r="AB36" s="237"/>
      <c r="AC36" s="161"/>
      <c r="AD36" s="161"/>
      <c r="AE36" s="111"/>
    </row>
    <row r="37" spans="1:31" ht="15" x14ac:dyDescent="0.25">
      <c r="B37" s="92" t="str">
        <f>IF(S7="","",S7)</f>
        <v>NORMA LEYTON MAMANI</v>
      </c>
      <c r="C37" s="349" t="str">
        <f>IF('1º P'!C37="","",'1º P'!C37)</f>
        <v>SUBDIRECCIÓN</v>
      </c>
      <c r="D37" s="349"/>
      <c r="E37" s="349"/>
      <c r="F37" s="349"/>
      <c r="G37" s="349"/>
      <c r="H37" s="349"/>
      <c r="I37" s="349"/>
      <c r="J37" s="349"/>
      <c r="S37" s="125" t="s">
        <v>16</v>
      </c>
    </row>
  </sheetData>
  <sheetProtection password="C4F5" sheet="1" objects="1" scenarios="1" sort="0"/>
  <mergeCells count="60">
    <mergeCell ref="AE8:AE11"/>
    <mergeCell ref="C9:I9"/>
    <mergeCell ref="J9:O9"/>
    <mergeCell ref="P9:T9"/>
    <mergeCell ref="A8:A11"/>
    <mergeCell ref="B8:B11"/>
    <mergeCell ref="P10:T10"/>
    <mergeCell ref="U10:Y10"/>
    <mergeCell ref="C8:AB8"/>
    <mergeCell ref="U9:Y9"/>
    <mergeCell ref="C10:I10"/>
    <mergeCell ref="J10:O10"/>
    <mergeCell ref="Z9:AB9"/>
    <mergeCell ref="Z10:AB10"/>
    <mergeCell ref="C7:O7"/>
    <mergeCell ref="S7:AB7"/>
    <mergeCell ref="A4:S4"/>
    <mergeCell ref="T4:X4"/>
    <mergeCell ref="M5:N5"/>
    <mergeCell ref="C6:F6"/>
    <mergeCell ref="S6:V6"/>
    <mergeCell ref="J6:L6"/>
    <mergeCell ref="C37:J37"/>
    <mergeCell ref="C36:J36"/>
    <mergeCell ref="Q35:R35"/>
    <mergeCell ref="Q33:R33"/>
    <mergeCell ref="Q34:R34"/>
    <mergeCell ref="M33:N33"/>
    <mergeCell ref="R36:Y36"/>
    <mergeCell ref="K36:Q36"/>
    <mergeCell ref="T33:U33"/>
    <mergeCell ref="T34:U34"/>
    <mergeCell ref="T35:U35"/>
    <mergeCell ref="T32:U32"/>
    <mergeCell ref="W31:X31"/>
    <mergeCell ref="W32:X32"/>
    <mergeCell ref="AC31:AD31"/>
    <mergeCell ref="AC32:AD32"/>
    <mergeCell ref="M32:N32"/>
    <mergeCell ref="Q32:R32"/>
    <mergeCell ref="M30:N30"/>
    <mergeCell ref="Q31:R31"/>
    <mergeCell ref="M31:N31"/>
    <mergeCell ref="P30:R30"/>
    <mergeCell ref="AC33:AD33"/>
    <mergeCell ref="AC34:AD34"/>
    <mergeCell ref="AC35:AD35"/>
    <mergeCell ref="S30:U30"/>
    <mergeCell ref="V30:X30"/>
    <mergeCell ref="Y30:AA30"/>
    <mergeCell ref="AB30:AD30"/>
    <mergeCell ref="W33:X33"/>
    <mergeCell ref="W34:X34"/>
    <mergeCell ref="W35:X35"/>
    <mergeCell ref="Z31:AA31"/>
    <mergeCell ref="Z32:AA32"/>
    <mergeCell ref="Z33:AA33"/>
    <mergeCell ref="Z34:AA34"/>
    <mergeCell ref="Z35:AA35"/>
    <mergeCell ref="T31:U31"/>
  </mergeCells>
  <conditionalFormatting sqref="P12:AD28 C29:AE29">
    <cfRule type="cellIs" dxfId="111" priority="25" operator="equal">
      <formula>"C"</formula>
    </cfRule>
    <cfRule type="cellIs" dxfId="110" priority="26" operator="equal">
      <formula>"B"</formula>
    </cfRule>
    <cfRule type="cellIs" dxfId="109" priority="27" operator="equal">
      <formula>"AD"</formula>
    </cfRule>
    <cfRule type="cellIs" dxfId="108" priority="28" operator="equal">
      <formula>"A"</formula>
    </cfRule>
  </conditionalFormatting>
  <conditionalFormatting sqref="F12:H28 L12:N28">
    <cfRule type="cellIs" dxfId="107" priority="21" operator="equal">
      <formula>"C"</formula>
    </cfRule>
    <cfRule type="cellIs" dxfId="106" priority="22" operator="equal">
      <formula>"B"</formula>
    </cfRule>
    <cfRule type="cellIs" dxfId="105" priority="23" operator="equal">
      <formula>"AD"</formula>
    </cfRule>
    <cfRule type="cellIs" dxfId="104" priority="24" operator="equal">
      <formula>"A"</formula>
    </cfRule>
  </conditionalFormatting>
  <conditionalFormatting sqref="C12:E28">
    <cfRule type="cellIs" dxfId="103" priority="17" operator="equal">
      <formula>"C"</formula>
    </cfRule>
    <cfRule type="cellIs" dxfId="102" priority="18" operator="equal">
      <formula>"B"</formula>
    </cfRule>
    <cfRule type="cellIs" dxfId="101" priority="19" operator="equal">
      <formula>"AD"</formula>
    </cfRule>
    <cfRule type="cellIs" dxfId="100" priority="20" operator="equal">
      <formula>"A"</formula>
    </cfRule>
  </conditionalFormatting>
  <conditionalFormatting sqref="J12:K28">
    <cfRule type="cellIs" dxfId="99" priority="13" operator="equal">
      <formula>"C"</formula>
    </cfRule>
    <cfRule type="cellIs" dxfId="98" priority="14" operator="equal">
      <formula>"B"</formula>
    </cfRule>
    <cfRule type="cellIs" dxfId="97" priority="15" operator="equal">
      <formula>"AD"</formula>
    </cfRule>
    <cfRule type="cellIs" dxfId="96" priority="16" operator="equal">
      <formula>"A"</formula>
    </cfRule>
  </conditionalFormatting>
  <conditionalFormatting sqref="AE12:AE28">
    <cfRule type="cellIs" dxfId="95" priority="9" operator="equal">
      <formula>"C"</formula>
    </cfRule>
    <cfRule type="cellIs" dxfId="94" priority="10" operator="equal">
      <formula>"B"</formula>
    </cfRule>
    <cfRule type="cellIs" dxfId="93" priority="11" operator="equal">
      <formula>"AD"</formula>
    </cfRule>
    <cfRule type="cellIs" dxfId="92" priority="12" operator="equal">
      <formula>"A"</formula>
    </cfRule>
  </conditionalFormatting>
  <conditionalFormatting sqref="I12:I28">
    <cfRule type="cellIs" dxfId="91" priority="5" operator="equal">
      <formula>"C"</formula>
    </cfRule>
    <cfRule type="cellIs" dxfId="90" priority="6" operator="equal">
      <formula>"B"</formula>
    </cfRule>
    <cfRule type="cellIs" dxfId="89" priority="7" operator="equal">
      <formula>"AD"</formula>
    </cfRule>
    <cfRule type="cellIs" dxfId="88" priority="8" operator="equal">
      <formula>"A"</formula>
    </cfRule>
  </conditionalFormatting>
  <conditionalFormatting sqref="O12:O28">
    <cfRule type="cellIs" dxfId="87" priority="1" operator="equal">
      <formula>"C"</formula>
    </cfRule>
    <cfRule type="cellIs" dxfId="86" priority="2" operator="equal">
      <formula>"B"</formula>
    </cfRule>
    <cfRule type="cellIs" dxfId="85" priority="3" operator="equal">
      <formula>"AD"</formula>
    </cfRule>
    <cfRule type="cellIs" dxfId="84" priority="4" operator="equal">
      <formula>"A"</formula>
    </cfRule>
  </conditionalFormatting>
  <dataValidations xWindow="1132" yWindow="559" count="11">
    <dataValidation allowBlank="1" showInputMessage="1" showErrorMessage="1" promptTitle="¡ATENCIÓN!" prompt="Escriba en el Primer Periodo el lugar de la Institución Educativa para que automáticamente se copie en todos los periodos del año, consultas al Profesor Fernando Gamarra Morales (cel: 952290888, RPM: #952290888).(e-mail: fer_gamarra@hotmail.com)" sqref="B3"/>
    <dataValidation allowBlank="1" showInputMessage="1" showErrorMessage="1" promptTitle="¡ATENCIÓN!" prompt="Cualquier cambio que desea hacer en el registro, tendrá que realizarlo en el Primer Periodo para que automaticamente se copie en todos los periodos del año." sqref="C6:F6 S6:V6 C7:O7 T4:X4 J6 M5:N6 B37:J37 K36 S7:AD7"/>
    <dataValidation allowBlank="1" showInputMessage="1" showErrorMessage="1" promptTitle="¡ATENCIÓN!" prompt="Escriba en el Primer Periodo el nombre de la Institución Educativa para que automáticamente se copie en todos los periodos del año, consultas al Profesor Fernando Gamarra Morales (cel: 952290888, RPM: #952290888).(e-mail: fer_gamarra@hotmail.com)" sqref="B1:B2"/>
    <dataValidation allowBlank="1" showInputMessage="1" showErrorMessage="1" promptTitle="¡ATENCIÓN!" prompt="Si desea cambiar las capacidades, tendrá que hacerlo en el Primer Periodo para que automáticamente se copie en todos los demás peridos del año." sqref="C11:H11 J11:N11 P11:S11 U11:X11 Z11:AA11"/>
    <dataValidation allowBlank="1" showInputMessage="1" showErrorMessage="1" promptTitle="¡ATENCIÓN!" prompt="Si desea cambiar las competencias, tendrá que hacerlo en el Primer Periodo para que automáticamente se copie en todos los demás peridos del año." sqref="Z9:AD9"/>
    <dataValidation allowBlank="1" showInputMessage="1" showErrorMessage="1" promptTitle="¡ATENCIÓN!" prompt="Si desea cambiar las competencias, deberá hacerlo en el 1º perido para que se cambien en el resto de periodos de todo el año." sqref="C10:AD10"/>
    <dataValidation allowBlank="1" showInputMessage="1" showErrorMessage="1" promptTitle="¡ATENCIÓN!" prompt="Este archivo ha sido diseñado y elaborado por Fernando Gamarra Morales y está protegida contra toda copia indebida sin permiso del autor (CEL: 952290888, RPM: #952290888), (e-mail: fer_gamarra@hotmail.com)." sqref="T38:AE1048576 U37:AE37 S37"/>
    <dataValidation type="list" allowBlank="1" showInputMessage="1" showErrorMessage="1" errorTitle="¡ATENCIÓN!" error="Sólo puede ingresar valores los siguientes valores: AD, A, B y C." sqref="AB12:AB29">
      <formula1>$A$31:$A$34</formula1>
    </dataValidation>
    <dataValidation allowBlank="1" showInputMessage="1" showErrorMessage="1" promptTitle="¡ATENCIÓN!" prompt="Si desea corregir o agregar el apellido y nombre de un(a) estudiante, tendra que hacerlo en el Primer Periodo para que automáticamente se corriga o agrege en todos los periodos del año." sqref="B12:B29"/>
    <dataValidation type="list" allowBlank="1" showInputMessage="1" showErrorMessage="1" errorTitle="¡ATENCIÓN!" error="Sólo puede ingresar valores los siguientes valores: AD, A, B y C." promptTitle="LAS LETRAS NO SE PROMEDIAN" prompt="Una evaluación formativa de tipo sumativa se centra en conclusiones sobre el nivel de logro de los estudiantes, en base al análisis de evidencias de aprendizaje y del juicio del docente." sqref="AE12:AE29">
      <formula1>$A$31:$A$34</formula1>
    </dataValidation>
    <dataValidation type="list" allowBlank="1" showInputMessage="1" showErrorMessage="1" sqref="Y12:Y29 T12:T29 O12:O29 I12:I29">
      <formula1>$A$31:$A$34</formula1>
    </dataValidation>
  </dataValidations>
  <printOptions horizontalCentered="1"/>
  <pageMargins left="0" right="0" top="0" bottom="0" header="0" footer="0"/>
  <pageSetup paperSize="9" scale="95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132" yWindow="559" count="1">
        <x14:dataValidation type="list" allowBlank="1" showInputMessage="1" showErrorMessage="1">
          <x14:formula1>
            <xm:f>'1º P'!$C$2:$M$2</xm:f>
          </x14:formula1>
          <xm:sqref>C12:H29 J12:N29 P12:S29 U12:X29 Z12:AA29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F62"/>
  <sheetViews>
    <sheetView topLeftCell="A7" zoomScale="120" zoomScaleNormal="120" workbookViewId="0">
      <selection activeCell="H2" sqref="H2"/>
    </sheetView>
  </sheetViews>
  <sheetFormatPr baseColWidth="10" defaultColWidth="0" defaultRowHeight="15" customHeight="1" zeroHeight="1" x14ac:dyDescent="0.25"/>
  <cols>
    <col min="1" max="1" width="3.28515625" style="1" customWidth="1"/>
    <col min="2" max="2" width="40" style="6" customWidth="1"/>
    <col min="3" max="30" width="3.42578125" style="3" customWidth="1"/>
    <col min="31" max="31" width="3.85546875" style="4" hidden="1" customWidth="1"/>
    <col min="32" max="32" width="0.140625" style="3" customWidth="1"/>
    <col min="33" max="16384" width="11.42578125" style="3" hidden="1"/>
  </cols>
  <sheetData>
    <row r="1" spans="1:31" x14ac:dyDescent="0.25">
      <c r="B1" s="27" t="str">
        <f>IF('1º P'!B1="","",'1º P'!B1)</f>
        <v>INSTITUCIÓN EDUCATIVA</v>
      </c>
      <c r="C1" s="17"/>
      <c r="D1" s="17"/>
      <c r="E1" s="17"/>
      <c r="F1" s="2"/>
      <c r="G1" s="2"/>
      <c r="AD1" s="122" t="str">
        <f>'1º P'!AC1</f>
        <v>VERSIÓN: 04·2019</v>
      </c>
    </row>
    <row r="2" spans="1:31" x14ac:dyDescent="0.25">
      <c r="B2" s="27" t="str">
        <f>IF('1º P'!B2="","",'1º P'!B2)</f>
        <v>"GUILLERMO AUZA ARCE"</v>
      </c>
      <c r="C2" s="18"/>
      <c r="D2" s="18"/>
      <c r="E2" s="18"/>
      <c r="F2" s="5"/>
      <c r="G2" s="5"/>
    </row>
    <row r="3" spans="1:31" x14ac:dyDescent="0.25">
      <c r="B3" s="27" t="str">
        <f>IF('1º P'!B3="","",'1º P'!B3)</f>
        <v>TACNA</v>
      </c>
      <c r="C3" s="18"/>
      <c r="D3" s="18"/>
      <c r="E3" s="18"/>
      <c r="F3" s="5"/>
      <c r="G3" s="5"/>
    </row>
    <row r="4" spans="1:31" x14ac:dyDescent="0.25">
      <c r="B4" s="27"/>
      <c r="C4" s="18"/>
      <c r="D4" s="18"/>
      <c r="E4" s="18"/>
      <c r="F4" s="5"/>
      <c r="G4" s="5"/>
    </row>
    <row r="5" spans="1:31" ht="15.75" x14ac:dyDescent="0.25">
      <c r="A5" s="338" t="s">
        <v>40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9" t="str">
        <f>IF('1º P'!T4="","",'1º P'!T4)</f>
        <v>REGULAR</v>
      </c>
      <c r="U5" s="339"/>
      <c r="V5" s="339"/>
      <c r="W5" s="339"/>
      <c r="X5" s="339"/>
      <c r="Y5" s="25"/>
      <c r="Z5" s="25"/>
      <c r="AA5" s="25"/>
      <c r="AB5" s="25"/>
      <c r="AC5" s="25"/>
      <c r="AD5" s="25"/>
      <c r="AE5" s="25"/>
    </row>
    <row r="6" spans="1:31" ht="18.75" x14ac:dyDescent="0.3">
      <c r="L6" s="7" t="s">
        <v>38</v>
      </c>
      <c r="M6" s="340">
        <f ca="1">IF('1º P'!M5="","",'1º P'!M5)</f>
        <v>2019</v>
      </c>
      <c r="N6" s="340"/>
      <c r="O6" s="26"/>
    </row>
    <row r="7" spans="1:31" x14ac:dyDescent="0.25">
      <c r="B7" s="8" t="s">
        <v>9</v>
      </c>
      <c r="C7" s="341" t="str">
        <f>IF('1º P'!C6="","",'1º P'!C6)</f>
        <v>SEXTO</v>
      </c>
      <c r="D7" s="341"/>
      <c r="E7" s="341"/>
      <c r="F7" s="341"/>
      <c r="G7" s="9"/>
      <c r="H7" s="10"/>
      <c r="I7" s="10"/>
      <c r="J7" s="10"/>
      <c r="K7" s="8" t="s">
        <v>10</v>
      </c>
      <c r="L7" s="341" t="str">
        <f>IF('1º P'!J6="","",'1º P'!J6)</f>
        <v>A</v>
      </c>
      <c r="M7" s="341"/>
      <c r="N7" s="341"/>
      <c r="O7" s="10"/>
      <c r="P7" s="10"/>
      <c r="Q7" s="10"/>
      <c r="R7" s="8" t="s">
        <v>12</v>
      </c>
      <c r="S7" s="341" t="str">
        <f>IF('1º P'!S6="","",'1º P'!S6)</f>
        <v/>
      </c>
      <c r="T7" s="341"/>
      <c r="U7" s="341"/>
      <c r="V7" s="341"/>
      <c r="W7" s="28"/>
      <c r="X7" s="28"/>
      <c r="Y7" s="28"/>
      <c r="Z7" s="28"/>
      <c r="AA7" s="28"/>
      <c r="AB7" s="28"/>
      <c r="AC7" s="28"/>
      <c r="AD7" s="28"/>
      <c r="AE7" s="11"/>
    </row>
    <row r="8" spans="1:31" x14ac:dyDescent="0.25">
      <c r="B8" s="8" t="s">
        <v>7</v>
      </c>
      <c r="C8" s="336" t="str">
        <f>IF('1º P'!C7="","",'1º P'!C7)</f>
        <v>EDUCACIÓN RELIGIOSA</v>
      </c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10"/>
      <c r="Q8" s="10"/>
      <c r="R8" s="8" t="s">
        <v>8</v>
      </c>
      <c r="S8" s="336" t="str">
        <f>IF('1º P'!S7="","",'1º P'!S7)</f>
        <v>NORMA LEYTON MAMANI</v>
      </c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11"/>
    </row>
    <row r="9" spans="1:31" x14ac:dyDescent="0.25">
      <c r="A9" s="49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303"/>
    </row>
    <row r="10" spans="1:31" x14ac:dyDescent="0.25">
      <c r="A10" s="49"/>
      <c r="B10" s="50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03"/>
    </row>
    <row r="11" spans="1:31" x14ac:dyDescent="0.25">
      <c r="A11" s="49"/>
      <c r="B11" s="50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03"/>
    </row>
    <row r="12" spans="1:31" x14ac:dyDescent="0.25">
      <c r="A12" s="49"/>
      <c r="B12" s="50"/>
      <c r="C12" s="34"/>
      <c r="D12" s="34"/>
      <c r="E12" s="34"/>
      <c r="F12" s="34"/>
      <c r="G12" s="34"/>
      <c r="H12" s="34"/>
      <c r="I12" s="35"/>
      <c r="J12" s="34"/>
      <c r="K12" s="34"/>
      <c r="L12" s="34"/>
      <c r="M12" s="34"/>
      <c r="N12" s="34"/>
      <c r="O12" s="35"/>
      <c r="P12" s="34"/>
      <c r="Q12" s="34"/>
      <c r="R12" s="34"/>
      <c r="S12" s="34"/>
      <c r="T12" s="35"/>
      <c r="U12" s="34"/>
      <c r="V12" s="34"/>
      <c r="W12" s="34"/>
      <c r="X12" s="34"/>
      <c r="Y12" s="35"/>
      <c r="Z12" s="34"/>
      <c r="AA12" s="34"/>
      <c r="AB12" s="34"/>
      <c r="AC12" s="34"/>
      <c r="AD12" s="35"/>
      <c r="AE12" s="303"/>
    </row>
    <row r="13" spans="1:31" s="12" customFormat="1" ht="12.75" x14ac:dyDescent="0.25">
      <c r="A13" s="36"/>
      <c r="B13" s="37"/>
      <c r="C13" s="38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38"/>
      <c r="O13" s="39"/>
      <c r="P13" s="38"/>
      <c r="Q13" s="38"/>
      <c r="R13" s="38"/>
      <c r="S13" s="38"/>
      <c r="T13" s="39"/>
      <c r="U13" s="38"/>
      <c r="V13" s="38"/>
      <c r="W13" s="38"/>
      <c r="X13" s="38"/>
      <c r="Y13" s="39"/>
      <c r="Z13" s="38"/>
      <c r="AA13" s="38"/>
      <c r="AB13" s="38"/>
      <c r="AC13" s="38"/>
      <c r="AD13" s="39"/>
      <c r="AE13" s="48"/>
    </row>
    <row r="14" spans="1:31" s="13" customFormat="1" x14ac:dyDescent="0.25">
      <c r="A14" s="36"/>
      <c r="B14" s="37"/>
      <c r="C14" s="40"/>
      <c r="D14" s="40"/>
      <c r="E14" s="40"/>
      <c r="F14" s="40"/>
      <c r="G14" s="40"/>
      <c r="H14" s="40"/>
      <c r="I14" s="41"/>
      <c r="J14" s="40"/>
      <c r="K14" s="40"/>
      <c r="L14" s="40"/>
      <c r="M14" s="40"/>
      <c r="N14" s="40"/>
      <c r="O14" s="41"/>
      <c r="P14" s="40"/>
      <c r="Q14" s="40"/>
      <c r="R14" s="40"/>
      <c r="S14" s="40"/>
      <c r="T14" s="41"/>
      <c r="U14" s="40"/>
      <c r="V14" s="40"/>
      <c r="W14" s="40"/>
      <c r="X14" s="40"/>
      <c r="Y14" s="41"/>
      <c r="Z14" s="40"/>
      <c r="AA14" s="40"/>
      <c r="AB14" s="40"/>
      <c r="AC14" s="40"/>
      <c r="AD14" s="41"/>
      <c r="AE14" s="41"/>
    </row>
    <row r="15" spans="1:31" s="13" customFormat="1" x14ac:dyDescent="0.25">
      <c r="A15" s="36"/>
      <c r="B15" s="37"/>
      <c r="C15" s="40"/>
      <c r="D15" s="40"/>
      <c r="E15" s="40"/>
      <c r="F15" s="40"/>
      <c r="G15" s="40"/>
      <c r="H15" s="40"/>
      <c r="I15" s="41"/>
      <c r="J15" s="40"/>
      <c r="K15" s="40"/>
      <c r="L15" s="40"/>
      <c r="M15" s="40"/>
      <c r="N15" s="40"/>
      <c r="O15" s="41"/>
      <c r="P15" s="40"/>
      <c r="Q15" s="40"/>
      <c r="R15" s="40"/>
      <c r="S15" s="40"/>
      <c r="T15" s="41"/>
      <c r="U15" s="40"/>
      <c r="V15" s="40"/>
      <c r="W15" s="40"/>
      <c r="X15" s="40"/>
      <c r="Y15" s="41"/>
      <c r="Z15" s="40"/>
      <c r="AA15" s="40"/>
      <c r="AB15" s="40"/>
      <c r="AC15" s="40"/>
      <c r="AD15" s="41"/>
      <c r="AE15" s="41"/>
    </row>
    <row r="16" spans="1:31" s="13" customFormat="1" x14ac:dyDescent="0.25">
      <c r="A16" s="36"/>
      <c r="B16" s="37"/>
      <c r="C16" s="40"/>
      <c r="D16" s="40"/>
      <c r="E16" s="40"/>
      <c r="F16" s="40"/>
      <c r="G16" s="40"/>
      <c r="H16" s="40"/>
      <c r="I16" s="41"/>
      <c r="J16" s="40"/>
      <c r="K16" s="40"/>
      <c r="L16" s="40"/>
      <c r="M16" s="40"/>
      <c r="N16" s="40"/>
      <c r="O16" s="41"/>
      <c r="P16" s="40"/>
      <c r="Q16" s="40"/>
      <c r="R16" s="40"/>
      <c r="S16" s="40"/>
      <c r="T16" s="41"/>
      <c r="U16" s="40"/>
      <c r="V16" s="40"/>
      <c r="W16" s="40"/>
      <c r="X16" s="40"/>
      <c r="Y16" s="41"/>
      <c r="Z16" s="40"/>
      <c r="AA16" s="40"/>
      <c r="AB16" s="40"/>
      <c r="AC16" s="40"/>
      <c r="AD16" s="41"/>
      <c r="AE16" s="41"/>
    </row>
    <row r="17" spans="1:31" s="13" customFormat="1" x14ac:dyDescent="0.25">
      <c r="A17" s="36"/>
      <c r="B17" s="37"/>
      <c r="C17" s="40"/>
      <c r="D17" s="40"/>
      <c r="E17" s="40"/>
      <c r="F17" s="40"/>
      <c r="G17" s="40"/>
      <c r="H17" s="40"/>
      <c r="I17" s="41"/>
      <c r="J17" s="40"/>
      <c r="K17" s="40"/>
      <c r="L17" s="40"/>
      <c r="M17" s="40"/>
      <c r="N17" s="40"/>
      <c r="O17" s="41"/>
      <c r="P17" s="40"/>
      <c r="Q17" s="40"/>
      <c r="R17" s="40"/>
      <c r="S17" s="40"/>
      <c r="T17" s="41"/>
      <c r="U17" s="40"/>
      <c r="V17" s="40"/>
      <c r="W17" s="40"/>
      <c r="X17" s="40"/>
      <c r="Y17" s="41"/>
      <c r="Z17" s="40"/>
      <c r="AA17" s="40"/>
      <c r="AB17" s="40"/>
      <c r="AC17" s="40"/>
      <c r="AD17" s="41"/>
      <c r="AE17" s="41"/>
    </row>
    <row r="18" spans="1:31" s="13" customFormat="1" x14ac:dyDescent="0.25">
      <c r="A18" s="36"/>
      <c r="B18" s="37"/>
      <c r="C18" s="40"/>
      <c r="D18" s="40"/>
      <c r="E18" s="40"/>
      <c r="F18" s="40"/>
      <c r="G18" s="40"/>
      <c r="H18" s="40"/>
      <c r="I18" s="41"/>
      <c r="J18" s="40"/>
      <c r="K18" s="40"/>
      <c r="L18" s="40"/>
      <c r="M18" s="40"/>
      <c r="N18" s="40"/>
      <c r="O18" s="41"/>
      <c r="P18" s="40"/>
      <c r="Q18" s="40"/>
      <c r="R18" s="40"/>
      <c r="S18" s="40"/>
      <c r="T18" s="41"/>
      <c r="U18" s="40"/>
      <c r="V18" s="40"/>
      <c r="W18" s="40"/>
      <c r="X18" s="40"/>
      <c r="Y18" s="41"/>
      <c r="Z18" s="40"/>
      <c r="AA18" s="40"/>
      <c r="AB18" s="40"/>
      <c r="AC18" s="40"/>
      <c r="AD18" s="41"/>
      <c r="AE18" s="41"/>
    </row>
    <row r="19" spans="1:31" s="13" customFormat="1" x14ac:dyDescent="0.25">
      <c r="A19" s="36"/>
      <c r="B19" s="37"/>
      <c r="C19" s="40"/>
      <c r="D19" s="40"/>
      <c r="E19" s="40"/>
      <c r="F19" s="40"/>
      <c r="G19" s="40"/>
      <c r="H19" s="40"/>
      <c r="I19" s="41"/>
      <c r="J19" s="40"/>
      <c r="K19" s="40"/>
      <c r="L19" s="40"/>
      <c r="M19" s="40"/>
      <c r="N19" s="40"/>
      <c r="O19" s="41"/>
      <c r="P19" s="40"/>
      <c r="Q19" s="40"/>
      <c r="R19" s="40"/>
      <c r="S19" s="40"/>
      <c r="T19" s="41"/>
      <c r="U19" s="40"/>
      <c r="V19" s="40"/>
      <c r="W19" s="40"/>
      <c r="X19" s="40"/>
      <c r="Y19" s="41"/>
      <c r="Z19" s="40"/>
      <c r="AA19" s="40"/>
      <c r="AB19" s="40"/>
      <c r="AC19" s="40"/>
      <c r="AD19" s="41"/>
      <c r="AE19" s="41"/>
    </row>
    <row r="20" spans="1:31" s="13" customFormat="1" x14ac:dyDescent="0.25">
      <c r="A20" s="36"/>
      <c r="B20" s="37"/>
      <c r="C20" s="40"/>
      <c r="D20" s="364" t="s">
        <v>0</v>
      </c>
      <c r="E20" s="364"/>
      <c r="F20" s="364" t="s">
        <v>1</v>
      </c>
      <c r="G20" s="364"/>
      <c r="H20" s="364" t="s">
        <v>2</v>
      </c>
      <c r="I20" s="364"/>
      <c r="J20" s="364" t="s">
        <v>3</v>
      </c>
      <c r="K20" s="364"/>
      <c r="L20" s="364" t="s">
        <v>4</v>
      </c>
      <c r="M20" s="364"/>
      <c r="N20" s="40"/>
      <c r="O20" s="41"/>
      <c r="P20" s="40"/>
      <c r="Q20" s="40"/>
      <c r="R20" s="40"/>
      <c r="S20" s="40"/>
      <c r="T20" s="41"/>
      <c r="U20" s="40"/>
      <c r="V20" s="40"/>
      <c r="W20" s="40"/>
      <c r="X20" s="40"/>
      <c r="Y20" s="41"/>
      <c r="Z20" s="40"/>
      <c r="AA20" s="40"/>
      <c r="AB20" s="40"/>
      <c r="AC20" s="40"/>
      <c r="AD20" s="41"/>
      <c r="AE20" s="41"/>
    </row>
    <row r="21" spans="1:31" s="13" customFormat="1" x14ac:dyDescent="0.25">
      <c r="A21" s="36"/>
      <c r="B21" s="37"/>
      <c r="C21" s="31"/>
      <c r="D21" s="32" t="s">
        <v>36</v>
      </c>
      <c r="E21" s="32" t="s">
        <v>37</v>
      </c>
      <c r="F21" s="40" t="s">
        <v>36</v>
      </c>
      <c r="G21" s="40" t="s">
        <v>37</v>
      </c>
      <c r="H21" s="40" t="s">
        <v>36</v>
      </c>
      <c r="I21" s="41" t="s">
        <v>37</v>
      </c>
      <c r="J21" s="40" t="s">
        <v>36</v>
      </c>
      <c r="K21" s="40" t="s">
        <v>37</v>
      </c>
      <c r="L21" s="40" t="s">
        <v>36</v>
      </c>
      <c r="M21" s="40" t="s">
        <v>37</v>
      </c>
      <c r="N21" s="40"/>
      <c r="O21" s="41"/>
      <c r="P21" s="40"/>
      <c r="Q21" s="40"/>
      <c r="R21" s="40"/>
      <c r="S21" s="40"/>
      <c r="T21" s="41"/>
      <c r="U21" s="40"/>
      <c r="V21" s="40"/>
      <c r="W21" s="40"/>
      <c r="X21" s="40"/>
      <c r="Y21" s="41"/>
      <c r="Z21" s="40"/>
      <c r="AA21" s="40"/>
      <c r="AB21" s="40"/>
      <c r="AC21" s="40"/>
      <c r="AD21" s="41"/>
      <c r="AE21" s="41"/>
    </row>
    <row r="22" spans="1:31" s="13" customFormat="1" x14ac:dyDescent="0.25">
      <c r="A22" s="36"/>
      <c r="B22" s="37"/>
      <c r="C22" s="29" t="s">
        <v>22</v>
      </c>
      <c r="D22" s="30">
        <f>'1º P'!Q32</f>
        <v>5.8823529411764705E-2</v>
      </c>
      <c r="E22" s="33">
        <f>'2º P'!Q32</f>
        <v>5.8823529411764705E-2</v>
      </c>
      <c r="F22" s="55">
        <f>'1º P'!T32</f>
        <v>5.8823529411764705E-2</v>
      </c>
      <c r="G22" s="55">
        <f>'2º P'!T32</f>
        <v>0</v>
      </c>
      <c r="H22" s="55" t="str">
        <f>'1º P'!W32</f>
        <v/>
      </c>
      <c r="I22" s="169" t="str">
        <f>'2º P'!W32</f>
        <v/>
      </c>
      <c r="J22" s="55" t="str">
        <f>'1º P'!Z32</f>
        <v/>
      </c>
      <c r="K22" s="55" t="str">
        <f>'2º P'!Z32</f>
        <v/>
      </c>
      <c r="L22" s="55" t="str">
        <f>'1º P'!AC32</f>
        <v/>
      </c>
      <c r="M22" s="55" t="str">
        <f>'2º P'!AC32</f>
        <v/>
      </c>
      <c r="N22" s="40"/>
      <c r="O22" s="41"/>
      <c r="P22" s="40"/>
      <c r="Q22" s="40"/>
      <c r="R22" s="40"/>
      <c r="S22" s="40"/>
      <c r="T22" s="41"/>
      <c r="U22" s="40"/>
      <c r="V22" s="40"/>
      <c r="W22" s="40"/>
      <c r="X22" s="40"/>
      <c r="Y22" s="41"/>
      <c r="Z22" s="40"/>
      <c r="AA22" s="40"/>
      <c r="AB22" s="40"/>
      <c r="AC22" s="40"/>
      <c r="AD22" s="41"/>
      <c r="AE22" s="41"/>
    </row>
    <row r="23" spans="1:31" s="13" customFormat="1" x14ac:dyDescent="0.25">
      <c r="A23" s="36"/>
      <c r="B23" s="37"/>
      <c r="C23" s="29" t="s">
        <v>23</v>
      </c>
      <c r="D23" s="30">
        <f>'1º P'!Q33</f>
        <v>0.76470588235294112</v>
      </c>
      <c r="E23" s="33">
        <f>'2º P'!Q33</f>
        <v>0.70588235294117652</v>
      </c>
      <c r="F23" s="55">
        <f>'1º P'!T33</f>
        <v>0.76470588235294112</v>
      </c>
      <c r="G23" s="55">
        <f>'2º P'!T33</f>
        <v>0.82352941176470584</v>
      </c>
      <c r="H23" s="55" t="str">
        <f>'1º P'!W33</f>
        <v/>
      </c>
      <c r="I23" s="169" t="str">
        <f>'2º P'!W33</f>
        <v/>
      </c>
      <c r="J23" s="55" t="str">
        <f>'1º P'!Z33</f>
        <v/>
      </c>
      <c r="K23" s="55" t="str">
        <f>'2º P'!Z33</f>
        <v/>
      </c>
      <c r="L23" s="55" t="str">
        <f>'1º P'!AC33</f>
        <v/>
      </c>
      <c r="M23" s="55" t="str">
        <f>'2º P'!AC33</f>
        <v/>
      </c>
      <c r="N23" s="40"/>
      <c r="O23" s="41"/>
      <c r="P23" s="40"/>
      <c r="Q23" s="40"/>
      <c r="R23" s="40"/>
      <c r="S23" s="40"/>
      <c r="T23" s="41"/>
      <c r="U23" s="40"/>
      <c r="V23" s="40"/>
      <c r="W23" s="40"/>
      <c r="X23" s="40"/>
      <c r="Y23" s="41"/>
      <c r="Z23" s="40"/>
      <c r="AA23" s="40"/>
      <c r="AB23" s="40"/>
      <c r="AC23" s="40"/>
      <c r="AD23" s="41"/>
      <c r="AE23" s="41"/>
    </row>
    <row r="24" spans="1:31" s="13" customFormat="1" x14ac:dyDescent="0.25">
      <c r="A24" s="36"/>
      <c r="B24" s="37"/>
      <c r="C24" s="29" t="s">
        <v>24</v>
      </c>
      <c r="D24" s="30">
        <f>'1º P'!Q34</f>
        <v>0.11764705882352941</v>
      </c>
      <c r="E24" s="33">
        <f>'2º P'!Q34</f>
        <v>5.8823529411764705E-2</v>
      </c>
      <c r="F24" s="55">
        <f>'1º P'!T34</f>
        <v>5.8823529411764705E-2</v>
      </c>
      <c r="G24" s="55">
        <f>'2º P'!T34</f>
        <v>0.11764705882352941</v>
      </c>
      <c r="H24" s="55" t="str">
        <f>'1º P'!W34</f>
        <v/>
      </c>
      <c r="I24" s="169" t="str">
        <f>'2º P'!W34</f>
        <v/>
      </c>
      <c r="J24" s="55" t="str">
        <f>'1º P'!Z34</f>
        <v/>
      </c>
      <c r="K24" s="55" t="str">
        <f>'2º P'!Z34</f>
        <v/>
      </c>
      <c r="L24" s="55" t="str">
        <f>'1º P'!AC34</f>
        <v/>
      </c>
      <c r="M24" s="55" t="str">
        <f>'2º P'!AC34</f>
        <v/>
      </c>
      <c r="N24" s="40"/>
      <c r="O24" s="41"/>
      <c r="P24" s="40"/>
      <c r="Q24" s="40"/>
      <c r="R24" s="40"/>
      <c r="S24" s="40"/>
      <c r="T24" s="41"/>
      <c r="U24" s="40"/>
      <c r="V24" s="40"/>
      <c r="W24" s="40"/>
      <c r="X24" s="40"/>
      <c r="Y24" s="41"/>
      <c r="Z24" s="40"/>
      <c r="AA24" s="40"/>
      <c r="AB24" s="40"/>
      <c r="AC24" s="40"/>
      <c r="AD24" s="41"/>
      <c r="AE24" s="41"/>
    </row>
    <row r="25" spans="1:31" s="13" customFormat="1" x14ac:dyDescent="0.25">
      <c r="A25" s="36"/>
      <c r="B25" s="37"/>
      <c r="C25" s="29" t="s">
        <v>25</v>
      </c>
      <c r="D25" s="30">
        <f>'1º P'!Q35</f>
        <v>5.8823529411764705E-2</v>
      </c>
      <c r="E25" s="33">
        <f>'2º P'!Q35</f>
        <v>0.17647058823529413</v>
      </c>
      <c r="F25" s="55">
        <f>'1º P'!T35</f>
        <v>0.11764705882352941</v>
      </c>
      <c r="G25" s="55">
        <f>'2º P'!T35</f>
        <v>5.8823529411764705E-2</v>
      </c>
      <c r="H25" s="55" t="str">
        <f>'1º P'!W35</f>
        <v/>
      </c>
      <c r="I25" s="169" t="str">
        <f>'2º P'!W35</f>
        <v/>
      </c>
      <c r="J25" s="55" t="str">
        <f>'1º P'!Z35</f>
        <v/>
      </c>
      <c r="K25" s="55" t="str">
        <f>'2º P'!Z35</f>
        <v/>
      </c>
      <c r="L25" s="55" t="str">
        <f>'1º P'!AC35</f>
        <v/>
      </c>
      <c r="M25" s="55" t="str">
        <f>'2º P'!AC35</f>
        <v/>
      </c>
      <c r="N25" s="40"/>
      <c r="O25" s="41"/>
      <c r="P25" s="40"/>
      <c r="Q25" s="40"/>
      <c r="R25" s="40"/>
      <c r="S25" s="40"/>
      <c r="T25" s="41"/>
      <c r="U25" s="40"/>
      <c r="V25" s="40"/>
      <c r="W25" s="40"/>
      <c r="X25" s="40"/>
      <c r="Y25" s="41"/>
      <c r="Z25" s="40"/>
      <c r="AA25" s="40"/>
      <c r="AB25" s="40"/>
      <c r="AC25" s="40"/>
      <c r="AD25" s="41"/>
      <c r="AE25" s="41"/>
    </row>
    <row r="26" spans="1:31" s="13" customFormat="1" x14ac:dyDescent="0.25">
      <c r="A26" s="36"/>
      <c r="B26" s="37"/>
      <c r="C26" s="40"/>
      <c r="D26" s="40"/>
      <c r="E26" s="40"/>
      <c r="F26" s="40"/>
      <c r="G26" s="40"/>
      <c r="H26" s="40"/>
      <c r="I26" s="41"/>
      <c r="J26" s="40"/>
      <c r="K26" s="40"/>
      <c r="L26" s="40"/>
      <c r="M26" s="40"/>
      <c r="N26" s="40"/>
      <c r="O26" s="41"/>
      <c r="P26" s="40"/>
      <c r="Q26" s="40"/>
      <c r="R26" s="40"/>
      <c r="S26" s="40"/>
      <c r="T26" s="41"/>
      <c r="U26" s="40"/>
      <c r="V26" s="40"/>
      <c r="W26" s="40"/>
      <c r="X26" s="40"/>
      <c r="Y26" s="41"/>
      <c r="Z26" s="40"/>
      <c r="AA26" s="40"/>
      <c r="AB26" s="40"/>
      <c r="AC26" s="40"/>
      <c r="AD26" s="41"/>
      <c r="AE26" s="41"/>
    </row>
    <row r="27" spans="1:31" s="13" customFormat="1" x14ac:dyDescent="0.25">
      <c r="A27" s="36"/>
      <c r="B27" s="37"/>
      <c r="C27" s="40"/>
      <c r="D27" s="40"/>
      <c r="E27" s="40"/>
      <c r="F27" s="40"/>
      <c r="G27" s="40"/>
      <c r="H27" s="40"/>
      <c r="I27" s="41"/>
      <c r="J27" s="40"/>
      <c r="K27" s="40"/>
      <c r="L27" s="40"/>
      <c r="M27" s="40"/>
      <c r="N27" s="40"/>
      <c r="O27" s="41"/>
      <c r="P27" s="40"/>
      <c r="Q27" s="40"/>
      <c r="R27" s="40"/>
      <c r="S27" s="40"/>
      <c r="T27" s="41"/>
      <c r="U27" s="40"/>
      <c r="V27" s="40"/>
      <c r="W27" s="40"/>
      <c r="X27" s="40"/>
      <c r="Y27" s="41"/>
      <c r="Z27" s="40"/>
      <c r="AA27" s="40"/>
      <c r="AB27" s="40"/>
      <c r="AC27" s="40"/>
      <c r="AD27" s="41"/>
      <c r="AE27" s="41"/>
    </row>
    <row r="28" spans="1:31" x14ac:dyDescent="0.25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6"/>
      <c r="O28" s="47"/>
      <c r="P28" s="333"/>
      <c r="Q28" s="333"/>
      <c r="R28" s="44"/>
      <c r="S28" s="44"/>
      <c r="T28" s="44"/>
      <c r="U28" s="46"/>
      <c r="V28" s="47"/>
      <c r="W28" s="334"/>
      <c r="X28" s="334"/>
      <c r="Y28" s="44"/>
      <c r="Z28" s="335"/>
      <c r="AA28" s="335"/>
      <c r="AB28" s="335"/>
      <c r="AC28" s="335"/>
      <c r="AD28" s="335"/>
      <c r="AE28" s="45"/>
    </row>
    <row r="29" spans="1:31" x14ac:dyDescent="0.25">
      <c r="A29" s="4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6"/>
      <c r="O29" s="47"/>
      <c r="P29" s="333"/>
      <c r="Q29" s="333"/>
      <c r="R29" s="44"/>
      <c r="S29" s="44"/>
      <c r="T29" s="44"/>
      <c r="U29" s="46"/>
      <c r="V29" s="47"/>
      <c r="W29" s="334"/>
      <c r="X29" s="334"/>
      <c r="Y29" s="44"/>
      <c r="Z29" s="335"/>
      <c r="AA29" s="335"/>
      <c r="AB29" s="335"/>
      <c r="AC29" s="335"/>
      <c r="AD29" s="335"/>
      <c r="AE29" s="45"/>
    </row>
    <row r="30" spans="1:31" x14ac:dyDescent="0.25">
      <c r="A30" s="36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6"/>
      <c r="V30" s="47"/>
      <c r="W30" s="334"/>
      <c r="X30" s="334"/>
      <c r="Y30" s="44"/>
      <c r="Z30" s="335"/>
      <c r="AA30" s="335"/>
      <c r="AB30" s="335"/>
      <c r="AC30" s="335"/>
      <c r="AD30" s="335"/>
      <c r="AE30" s="45"/>
    </row>
    <row r="31" spans="1:31" x14ac:dyDescent="0.25"/>
    <row r="32" spans="1:31" x14ac:dyDescent="0.25">
      <c r="B32" s="15"/>
      <c r="C32" s="292"/>
      <c r="D32" s="292"/>
      <c r="E32" s="292"/>
      <c r="F32" s="292"/>
      <c r="G32" s="292"/>
      <c r="H32" s="292"/>
      <c r="I32" s="292"/>
      <c r="J32" s="292"/>
      <c r="M32" s="56"/>
      <c r="N32" s="56"/>
      <c r="O32" s="56"/>
      <c r="P32" s="56"/>
      <c r="Q32" s="56"/>
      <c r="R32" s="56"/>
      <c r="S32" s="56"/>
      <c r="T32" s="70" t="str">
        <f>IF('1º P'!K36="","",'1º P'!K36)</f>
        <v>Tacna,</v>
      </c>
      <c r="U32" s="330">
        <f ca="1">NOW()</f>
        <v>43587.987689814814</v>
      </c>
      <c r="V32" s="330"/>
      <c r="W32" s="330"/>
      <c r="X32" s="330"/>
      <c r="Y32" s="330"/>
      <c r="Z32" s="330"/>
      <c r="AA32" s="330"/>
      <c r="AB32" s="330"/>
      <c r="AC32" s="330"/>
      <c r="AD32" s="330"/>
    </row>
    <row r="33" spans="2:29" s="3" customFormat="1" x14ac:dyDescent="0.25">
      <c r="B33" s="23"/>
      <c r="C33" s="56"/>
      <c r="D33" s="56"/>
      <c r="E33" s="56"/>
      <c r="F33" s="56"/>
      <c r="G33" s="56"/>
      <c r="H33" s="56"/>
      <c r="I33" s="56"/>
      <c r="J33" s="56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</row>
    <row r="34" spans="2:29" s="3" customFormat="1" ht="15" customHeight="1" x14ac:dyDescent="0.25">
      <c r="B34" s="15" t="s">
        <v>53</v>
      </c>
      <c r="J34" s="68" t="s">
        <v>26</v>
      </c>
    </row>
    <row r="35" spans="2:29" s="3" customFormat="1" ht="15" customHeight="1" x14ac:dyDescent="0.25">
      <c r="B35" s="72" t="str">
        <f>IF('1º P'!S7="","",'1º P'!S7)</f>
        <v>NORMA LEYTON MAMANI</v>
      </c>
      <c r="J35" s="69" t="str">
        <f>IF('1º P'!C37="","",'1º P'!C37)</f>
        <v>SUBDIRECCIÓN</v>
      </c>
      <c r="R35" s="16"/>
    </row>
    <row r="36" spans="2:29" s="3" customFormat="1" ht="15" customHeight="1" x14ac:dyDescent="0.25">
      <c r="B36" s="6"/>
      <c r="R36" s="125" t="s">
        <v>39</v>
      </c>
    </row>
    <row r="37" spans="2:29" s="3" customFormat="1" ht="15" hidden="1" customHeight="1" x14ac:dyDescent="0.25">
      <c r="B37" s="6"/>
    </row>
    <row r="38" spans="2:29" s="3" customFormat="1" ht="15" hidden="1" customHeight="1" x14ac:dyDescent="0.25">
      <c r="B38" s="6"/>
    </row>
    <row r="39" spans="2:29" s="3" customFormat="1" ht="15" hidden="1" customHeight="1" x14ac:dyDescent="0.25">
      <c r="B39" s="6"/>
    </row>
    <row r="40" spans="2:29" s="3" customFormat="1" ht="15" hidden="1" customHeight="1" x14ac:dyDescent="0.25">
      <c r="B40" s="6"/>
    </row>
    <row r="41" spans="2:29" s="3" customFormat="1" ht="15" hidden="1" customHeight="1" x14ac:dyDescent="0.25">
      <c r="B41" s="6"/>
    </row>
    <row r="42" spans="2:29" s="3" customFormat="1" ht="15" hidden="1" customHeight="1" x14ac:dyDescent="0.25">
      <c r="B42" s="6"/>
    </row>
    <row r="43" spans="2:29" s="3" customFormat="1" ht="15" hidden="1" customHeight="1" x14ac:dyDescent="0.25">
      <c r="B43" s="6"/>
    </row>
    <row r="44" spans="2:29" s="3" customFormat="1" ht="15" hidden="1" customHeight="1" x14ac:dyDescent="0.25">
      <c r="B44" s="6"/>
    </row>
    <row r="45" spans="2:29" s="3" customFormat="1" ht="15" hidden="1" customHeight="1" x14ac:dyDescent="0.25">
      <c r="B45" s="6"/>
    </row>
    <row r="46" spans="2:29" s="3" customFormat="1" ht="15" hidden="1" customHeight="1" x14ac:dyDescent="0.25">
      <c r="B46" s="6"/>
    </row>
    <row r="47" spans="2:29" s="3" customFormat="1" ht="15" hidden="1" customHeight="1" x14ac:dyDescent="0.25">
      <c r="B47" s="6"/>
    </row>
    <row r="48" spans="2:29" s="3" customFormat="1" ht="15" hidden="1" customHeight="1" x14ac:dyDescent="0.25">
      <c r="B48" s="6"/>
    </row>
    <row r="49" s="3" customFormat="1" ht="15" hidden="1" customHeight="1" x14ac:dyDescent="0.25"/>
    <row r="50" s="3" customFormat="1" ht="15" hidden="1" customHeight="1" x14ac:dyDescent="0.25"/>
    <row r="51" s="3" customFormat="1" ht="15" hidden="1" customHeight="1" x14ac:dyDescent="0.25"/>
    <row r="52" s="3" customFormat="1" ht="15" hidden="1" customHeight="1" x14ac:dyDescent="0.25"/>
    <row r="53" s="3" customFormat="1" ht="15" hidden="1" customHeight="1" x14ac:dyDescent="0.25"/>
    <row r="54" s="3" customFormat="1" ht="15" hidden="1" customHeight="1" x14ac:dyDescent="0.25"/>
    <row r="55" s="3" customFormat="1" ht="15" hidden="1" customHeight="1" x14ac:dyDescent="0.25"/>
    <row r="56" s="3" customFormat="1" ht="15" hidden="1" customHeight="1" x14ac:dyDescent="0.25"/>
    <row r="57" s="3" customFormat="1" ht="15" hidden="1" customHeight="1" x14ac:dyDescent="0.25"/>
    <row r="58" s="3" customFormat="1" ht="15" hidden="1" customHeight="1" x14ac:dyDescent="0.25"/>
    <row r="59" s="3" customFormat="1" ht="15" hidden="1" customHeight="1" x14ac:dyDescent="0.25"/>
    <row r="60" s="3" customFormat="1" ht="15" hidden="1" customHeight="1" x14ac:dyDescent="0.25"/>
    <row r="61" s="3" customFormat="1" ht="15" hidden="1" customHeight="1" x14ac:dyDescent="0.25"/>
    <row r="62" s="3" customFormat="1" ht="15" hidden="1" customHeight="1" x14ac:dyDescent="0.25"/>
  </sheetData>
  <sheetProtection password="C4F5" sheet="1" scenarios="1"/>
  <mergeCells count="33">
    <mergeCell ref="S33:AC33"/>
    <mergeCell ref="A5:S5"/>
    <mergeCell ref="T5:X5"/>
    <mergeCell ref="M6:N6"/>
    <mergeCell ref="C7:F7"/>
    <mergeCell ref="L7:N7"/>
    <mergeCell ref="S7:V7"/>
    <mergeCell ref="C8:O8"/>
    <mergeCell ref="S8:AD8"/>
    <mergeCell ref="C32:J32"/>
    <mergeCell ref="Z28:AD30"/>
    <mergeCell ref="P28:Q28"/>
    <mergeCell ref="W28:X28"/>
    <mergeCell ref="H20:I20"/>
    <mergeCell ref="W29:X29"/>
    <mergeCell ref="L20:M20"/>
    <mergeCell ref="U32:AD32"/>
    <mergeCell ref="D20:E20"/>
    <mergeCell ref="P29:Q29"/>
    <mergeCell ref="F20:G20"/>
    <mergeCell ref="W30:X30"/>
    <mergeCell ref="J20:K20"/>
    <mergeCell ref="AE9:AE12"/>
    <mergeCell ref="C10:I10"/>
    <mergeCell ref="J10:O10"/>
    <mergeCell ref="P10:T10"/>
    <mergeCell ref="U10:Y10"/>
    <mergeCell ref="Z10:AD10"/>
    <mergeCell ref="C11:I11"/>
    <mergeCell ref="J11:O11"/>
    <mergeCell ref="P11:T11"/>
    <mergeCell ref="U11:Y11"/>
    <mergeCell ref="Z11:AD11"/>
  </mergeCells>
  <conditionalFormatting sqref="C13:AE19 C20:D20 F20 H20 J20 L20 N20:AE20 C21:AE27">
    <cfRule type="cellIs" dxfId="83" priority="1" operator="equal">
      <formula>"C"</formula>
    </cfRule>
    <cfRule type="cellIs" dxfId="82" priority="2" operator="equal">
      <formula>"B"</formula>
    </cfRule>
    <cfRule type="cellIs" dxfId="81" priority="3" operator="equal">
      <formula>"AD"</formula>
    </cfRule>
    <cfRule type="cellIs" dxfId="80" priority="4" operator="equal">
      <formula>"A"</formula>
    </cfRule>
  </conditionalFormatting>
  <dataValidations count="4"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*122826).(e-mail: fer_gamarra@hotmail.com)" sqref="B1:B4"/>
    <dataValidation allowBlank="1" showInputMessage="1" showErrorMessage="1" promptTitle="¡ATENCIÓN!" prompt="Este archivo ha sido diseñado y elaborado por Fernando Gamarra Morales y está protegida contra toda copia indebida sin permiso del autor (CEL: 952290888, RPM: *122826), (e-mail: fer_gamarra@hotmail.com)." sqref="AD33:AE33"/>
    <dataValidation allowBlank="1" showInputMessage="1" showErrorMessage="1" promptTitle="¡ATENCIÓN!" prompt="Este archivo ha sido diseñado y elaborado por Fernando Gamarra Morales y está protegido contra toda copia indebida sin permiso del autor (CEL: 952290888, RPM: *122826), (e-mail: fer_gamarra@hotmail.com)." sqref="J35 AC35:AD35"/>
    <dataValidation allowBlank="1" showInputMessage="1" showErrorMessage="1" promptTitle="¡ATENCIÓN!" prompt="Este archivo ha sido diseñado y elaborado por Fernando Gamarra Morales y está protegido contra toda copia indebida sin permiso del autor (CEL: 952290888, RPM: #952290888), (e-mail: fer_gamarra@hotmail.com)." sqref="R36:AD1048576"/>
  </dataValidations>
  <printOptions horizontalCentered="1" verticalCentered="1"/>
  <pageMargins left="0.23622047244094491" right="0.23622047244094491" top="0" bottom="0.74803149606299213" header="0.31496062992125984" footer="0.31496062992125984"/>
  <pageSetup paperSize="9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3" shapeId="409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38100</xdr:rowOff>
              </from>
              <to>
                <xdr:col>1</xdr:col>
                <xdr:colOff>390525</xdr:colOff>
                <xdr:row>3</xdr:row>
                <xdr:rowOff>152400</xdr:rowOff>
              </to>
            </anchor>
          </objectPr>
        </oleObject>
      </mc:Choice>
      <mc:Fallback>
        <oleObject progId="CorelDRAW.Graphic.13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XFD37"/>
  <sheetViews>
    <sheetView zoomScale="120" zoomScaleNormal="120" workbookViewId="0">
      <selection activeCell="M5" sqref="M5:N5"/>
    </sheetView>
  </sheetViews>
  <sheetFormatPr baseColWidth="10" defaultColWidth="11.42578125" defaultRowHeight="0" customHeight="1" zeroHeight="1" x14ac:dyDescent="0.25"/>
  <cols>
    <col min="1" max="1" width="3.28515625" style="1" customWidth="1"/>
    <col min="2" max="2" width="40" style="6" customWidth="1"/>
    <col min="3" max="28" width="3.7109375" style="3" customWidth="1"/>
    <col min="29" max="30" width="3.7109375" style="44" customWidth="1"/>
    <col min="31" max="31" width="0.140625" style="45" customWidth="1"/>
    <col min="32" max="32" width="0.28515625" style="3" hidden="1" customWidth="1"/>
    <col min="33" max="16383" width="0" style="3" hidden="1" customWidth="1"/>
    <col min="16384" max="16384" width="0.140625" style="3" customWidth="1"/>
  </cols>
  <sheetData>
    <row r="1" spans="1:32 16384:16384" ht="10.5" customHeight="1" x14ac:dyDescent="0.25">
      <c r="B1" s="90" t="str">
        <f>IF('1º P'!B1="","",'1º P'!B1)</f>
        <v>INSTITUCIÓN EDUCATIVA</v>
      </c>
      <c r="C1" s="17"/>
      <c r="D1" s="17"/>
      <c r="E1" s="17"/>
      <c r="F1" s="2"/>
      <c r="G1" s="2"/>
      <c r="X1" s="121"/>
      <c r="Y1" s="121"/>
      <c r="Z1" s="121"/>
      <c r="AA1" s="121"/>
      <c r="AD1" s="162" t="str">
        <f>'1º P'!AC1</f>
        <v>VERSIÓN: 04·2019</v>
      </c>
      <c r="AE1" s="3"/>
    </row>
    <row r="2" spans="1:32 16384:16384" ht="10.5" customHeight="1" x14ac:dyDescent="0.25">
      <c r="B2" s="90" t="str">
        <f>IF('1º P'!B2="","",'1º P'!B2)</f>
        <v>"GUILLERMO AUZA ARCE"</v>
      </c>
      <c r="C2" s="18"/>
      <c r="D2" s="18"/>
      <c r="E2" s="18"/>
      <c r="F2" s="5"/>
      <c r="G2" s="5"/>
    </row>
    <row r="3" spans="1:32 16384:16384" ht="9.75" customHeight="1" x14ac:dyDescent="0.25">
      <c r="B3" s="90" t="str">
        <f>IF('1º P'!B3="","",'1º P'!B3)</f>
        <v>TACNA</v>
      </c>
      <c r="C3" s="18"/>
      <c r="D3" s="18"/>
      <c r="E3" s="18"/>
      <c r="F3" s="5"/>
      <c r="G3" s="5"/>
    </row>
    <row r="4" spans="1:32 16384:16384" ht="9" customHeight="1" x14ac:dyDescent="0.25">
      <c r="A4" s="318" t="s">
        <v>29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54" t="str">
        <f>IF('1º P'!T4="","",'1º P'!T4)</f>
        <v>REGULAR</v>
      </c>
      <c r="U4" s="354"/>
      <c r="V4" s="354"/>
      <c r="W4" s="354"/>
      <c r="X4" s="354"/>
      <c r="Y4" s="25"/>
      <c r="Z4" s="25"/>
      <c r="AA4" s="25"/>
      <c r="AB4" s="25"/>
      <c r="AC4" s="163"/>
      <c r="AD4" s="163"/>
      <c r="AE4" s="163"/>
    </row>
    <row r="5" spans="1:32 16384:16384" ht="13.5" customHeight="1" x14ac:dyDescent="0.3">
      <c r="K5" s="74"/>
      <c r="L5" s="107" t="s">
        <v>42</v>
      </c>
      <c r="M5" s="328">
        <f ca="1">IF('1º P'!M5="","",'1º P'!M5)</f>
        <v>2019</v>
      </c>
      <c r="N5" s="328"/>
      <c r="O5" s="26"/>
    </row>
    <row r="6" spans="1:32 16384:16384" ht="12" customHeight="1" x14ac:dyDescent="0.25">
      <c r="B6" s="8" t="s">
        <v>9</v>
      </c>
      <c r="C6" s="355" t="str">
        <f>IF('1º P'!C6="","",'1º P'!C6)</f>
        <v>SEXTO</v>
      </c>
      <c r="D6" s="355"/>
      <c r="E6" s="355"/>
      <c r="F6" s="355"/>
      <c r="G6" s="9"/>
      <c r="H6" s="10"/>
      <c r="I6" s="8" t="s">
        <v>10</v>
      </c>
      <c r="J6" s="341" t="str">
        <f>IF('1º P'!J6="","",'1º P'!J6)</f>
        <v>A</v>
      </c>
      <c r="K6" s="341"/>
      <c r="L6" s="341"/>
      <c r="M6" s="78"/>
      <c r="N6" s="78"/>
      <c r="O6" s="10"/>
      <c r="P6" s="10"/>
      <c r="Q6" s="10"/>
      <c r="R6" s="79" t="str">
        <f>IF('1º P'!N6="","",'1º P'!N6)</f>
        <v>NIVEL EDUCATIVO:</v>
      </c>
      <c r="S6" s="341" t="str">
        <f>IF('1º P'!S6="","",'1º P'!S6)</f>
        <v/>
      </c>
      <c r="T6" s="341"/>
      <c r="U6" s="341"/>
      <c r="V6" s="341"/>
      <c r="W6" s="28"/>
      <c r="X6" s="28"/>
      <c r="Y6" s="28"/>
      <c r="Z6" s="28"/>
      <c r="AA6" s="28"/>
      <c r="AB6" s="28"/>
      <c r="AC6" s="164"/>
      <c r="AD6" s="164"/>
      <c r="AE6" s="165"/>
    </row>
    <row r="7" spans="1:32 16384:16384" ht="12.75" customHeight="1" thickBot="1" x14ac:dyDescent="0.3">
      <c r="B7" s="8" t="s">
        <v>47</v>
      </c>
      <c r="C7" s="336" t="str">
        <f>IF('1º P'!C7="","",'1º P'!C7)</f>
        <v>EDUCACIÓN RELIGIOSA</v>
      </c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10"/>
      <c r="Q7" s="10"/>
      <c r="R7" s="8" t="s">
        <v>8</v>
      </c>
      <c r="S7" s="336" t="str">
        <f>IF('1º P'!S7="","",'1º P'!S7)</f>
        <v>NORMA LEYTON MAMANI</v>
      </c>
      <c r="T7" s="336"/>
      <c r="U7" s="336"/>
      <c r="V7" s="336"/>
      <c r="W7" s="336"/>
      <c r="X7" s="336"/>
      <c r="Y7" s="336"/>
      <c r="Z7" s="336"/>
      <c r="AA7" s="336"/>
      <c r="AB7" s="336"/>
      <c r="AC7" s="159"/>
      <c r="AD7" s="159"/>
      <c r="AE7" s="165"/>
    </row>
    <row r="8" spans="1:32 16384:16384" ht="12" customHeight="1" x14ac:dyDescent="0.25">
      <c r="A8" s="320" t="s">
        <v>6</v>
      </c>
      <c r="B8" s="356" t="s">
        <v>27</v>
      </c>
      <c r="C8" s="361" t="s">
        <v>5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3"/>
      <c r="AC8" s="145"/>
      <c r="AD8" s="145"/>
      <c r="AE8" s="303"/>
    </row>
    <row r="9" spans="1:32 16384:16384" ht="11.25" customHeight="1" thickBot="1" x14ac:dyDescent="0.3">
      <c r="A9" s="320"/>
      <c r="B9" s="356"/>
      <c r="C9" s="300" t="s">
        <v>95</v>
      </c>
      <c r="D9" s="301"/>
      <c r="E9" s="301"/>
      <c r="F9" s="301"/>
      <c r="G9" s="301"/>
      <c r="H9" s="301"/>
      <c r="I9" s="301"/>
      <c r="J9" s="301" t="s">
        <v>96</v>
      </c>
      <c r="K9" s="301"/>
      <c r="L9" s="301"/>
      <c r="M9" s="301"/>
      <c r="N9" s="301"/>
      <c r="O9" s="301"/>
      <c r="P9" s="301" t="s">
        <v>97</v>
      </c>
      <c r="Q9" s="301"/>
      <c r="R9" s="301"/>
      <c r="S9" s="301"/>
      <c r="T9" s="301"/>
      <c r="U9" s="301" t="s">
        <v>98</v>
      </c>
      <c r="V9" s="301"/>
      <c r="W9" s="301"/>
      <c r="X9" s="301"/>
      <c r="Y9" s="301"/>
      <c r="Z9" s="301" t="s">
        <v>99</v>
      </c>
      <c r="AA9" s="301"/>
      <c r="AB9" s="302"/>
      <c r="AC9" s="144"/>
      <c r="AD9" s="144"/>
      <c r="AE9" s="303"/>
    </row>
    <row r="10" spans="1:32 16384:16384" ht="37.5" customHeight="1" thickBot="1" x14ac:dyDescent="0.3">
      <c r="A10" s="320"/>
      <c r="B10" s="357"/>
      <c r="C10" s="358" t="str">
        <f>IF('1º P'!C10="","",'1º P'!C10)</f>
        <v>CONSTRUYE SU IDENT COMO PERS HUM, AMADA POR DIOS, DIGNA, LIBRE Y TRASCEN, COMPREN LA DOCT DE SU RELIG, ABIERTAS AL DIALOG CON LAS QUE LE SON CERCANAS</v>
      </c>
      <c r="D10" s="359"/>
      <c r="E10" s="359"/>
      <c r="F10" s="359"/>
      <c r="G10" s="359"/>
      <c r="H10" s="359"/>
      <c r="I10" s="360"/>
      <c r="J10" s="358" t="str">
        <f>IF('1º P'!J10="","",'1º P'!J10)</f>
        <v>ASUME LA EXPER DEL ENCUENT PERS Y COMUNIT CON DIOS EN SU PROYECT DE VIDA EN COHERENCIA CON SU CREENCIA RELIGIOSA</v>
      </c>
      <c r="K10" s="359"/>
      <c r="L10" s="359"/>
      <c r="M10" s="359"/>
      <c r="N10" s="359"/>
      <c r="O10" s="360"/>
      <c r="P10" s="358" t="str">
        <f>IF('1º P'!P10="","",'1º P'!P10)</f>
        <v/>
      </c>
      <c r="Q10" s="359"/>
      <c r="R10" s="359"/>
      <c r="S10" s="359"/>
      <c r="T10" s="360"/>
      <c r="U10" s="358" t="str">
        <f>IF('1º P'!U10="","",'1º P'!U10)</f>
        <v/>
      </c>
      <c r="V10" s="359"/>
      <c r="W10" s="359"/>
      <c r="X10" s="359"/>
      <c r="Y10" s="360"/>
      <c r="Z10" s="358" t="str">
        <f>IF('1º P'!Z10="","",'1º P'!Z10)</f>
        <v/>
      </c>
      <c r="AA10" s="359"/>
      <c r="AB10" s="360"/>
      <c r="AC10" s="160"/>
      <c r="AD10" s="160"/>
      <c r="AE10" s="303"/>
    </row>
    <row r="11" spans="1:32 16384:16384" ht="93.75" customHeight="1" thickBot="1" x14ac:dyDescent="0.3">
      <c r="A11" s="320"/>
      <c r="B11" s="357"/>
      <c r="C11" s="85" t="str">
        <f>IF('1º P'!C11="","",'1º P'!C11)</f>
        <v>Conoce a Dios y asume su ident relig y espirit como pers digna, libre y trascent</v>
      </c>
      <c r="D11" s="85" t="str">
        <f>IF('1º P'!D11="","",'1º P'!D11)</f>
        <v>Cultiva y valora las manif. relig. de su entorno argument su fe de manera comprensible y respetuosa</v>
      </c>
      <c r="E11" s="85" t="str">
        <f>IF('1º P'!E11="","",'1º P'!E11)</f>
        <v/>
      </c>
      <c r="F11" s="85" t="str">
        <f>IF('1º P'!F11="","",'1º P'!F11)</f>
        <v/>
      </c>
      <c r="G11" s="85" t="str">
        <f>IF('1º P'!G11="","",'1º P'!G11)</f>
        <v/>
      </c>
      <c r="H11" s="85" t="str">
        <f>IF('1º P'!H11="","",'1º P'!H11)</f>
        <v/>
      </c>
      <c r="I11" s="102" t="s">
        <v>59</v>
      </c>
      <c r="J11" s="86" t="str">
        <f>IF('1º P'!J11="","",'1º P'!J11)</f>
        <v>Transf su entorno desde el encuent pers y comunit con Dios y desde la fe que profesa</v>
      </c>
      <c r="K11" s="86" t="str">
        <f>IF('1º P'!K11="","",'1º P'!K11)</f>
        <v>Actúa coherentemente en razón de su fe según los princ de su conc moral en situac de la vida</v>
      </c>
      <c r="L11" s="86" t="str">
        <f>IF('1º P'!L11="","",'1º P'!L11)</f>
        <v/>
      </c>
      <c r="M11" s="86" t="str">
        <f>IF('1º P'!M11="","",'1º P'!M11)</f>
        <v/>
      </c>
      <c r="N11" s="86" t="str">
        <f>IF('1º P'!N11="","",'1º P'!N11)</f>
        <v/>
      </c>
      <c r="O11" s="102" t="s">
        <v>59</v>
      </c>
      <c r="P11" s="86" t="str">
        <f>IF('1º P'!P11="","",'1º P'!P11)</f>
        <v/>
      </c>
      <c r="Q11" s="86" t="str">
        <f>IF('1º P'!Q11="","",'1º P'!Q11)</f>
        <v/>
      </c>
      <c r="R11" s="86" t="str">
        <f>IF('1º P'!R11="","",'1º P'!R11)</f>
        <v/>
      </c>
      <c r="S11" s="86" t="str">
        <f>IF('1º P'!S11="","",'1º P'!S11)</f>
        <v/>
      </c>
      <c r="T11" s="102" t="s">
        <v>59</v>
      </c>
      <c r="U11" s="86" t="str">
        <f>IF('1º P'!U11="","",'1º P'!U11)</f>
        <v/>
      </c>
      <c r="V11" s="86" t="str">
        <f>IF('1º P'!V11="","",'1º P'!V11)</f>
        <v/>
      </c>
      <c r="W11" s="86" t="str">
        <f>IF('1º P'!W11="","",'1º P'!W11)</f>
        <v/>
      </c>
      <c r="X11" s="86" t="str">
        <f>IF('1º P'!X11="","",'1º P'!X11)</f>
        <v/>
      </c>
      <c r="Y11" s="102" t="s">
        <v>59</v>
      </c>
      <c r="Z11" s="166" t="str">
        <f>IF('1º P'!Z11="","",'1º P'!Z11)</f>
        <v/>
      </c>
      <c r="AA11" s="166" t="str">
        <f>IF('1º P'!AA11="","",'1º P'!AA11)</f>
        <v/>
      </c>
      <c r="AB11" s="102" t="s">
        <v>59</v>
      </c>
      <c r="AC11" s="146"/>
      <c r="AD11" s="146"/>
      <c r="AE11" s="303"/>
    </row>
    <row r="12" spans="1:32 16384:16384" s="12" customFormat="1" ht="15.75" customHeight="1" x14ac:dyDescent="0.25">
      <c r="A12" s="20">
        <v>1</v>
      </c>
      <c r="B12" s="275" t="str">
        <f>IF('1º P'!B12="","",'1º P'!B12)</f>
        <v>Almonte Limachi, Mayte Marilia</v>
      </c>
      <c r="C12" s="260" t="s">
        <v>119</v>
      </c>
      <c r="D12" s="260" t="s">
        <v>120</v>
      </c>
      <c r="E12" s="260"/>
      <c r="F12" s="260"/>
      <c r="G12" s="260"/>
      <c r="H12" s="261"/>
      <c r="I12" s="103" t="s">
        <v>33</v>
      </c>
      <c r="J12" s="260"/>
      <c r="K12" s="260"/>
      <c r="L12" s="260"/>
      <c r="M12" s="260"/>
      <c r="N12" s="261"/>
      <c r="O12" s="103" t="s">
        <v>33</v>
      </c>
      <c r="P12" s="269"/>
      <c r="Q12" s="260"/>
      <c r="R12" s="260"/>
      <c r="S12" s="261"/>
      <c r="T12" s="103"/>
      <c r="U12" s="269"/>
      <c r="V12" s="260"/>
      <c r="W12" s="260"/>
      <c r="X12" s="261"/>
      <c r="Y12" s="103"/>
      <c r="Z12" s="269"/>
      <c r="AA12" s="260"/>
      <c r="AB12" s="103"/>
      <c r="AC12" s="48"/>
      <c r="AD12" s="48"/>
      <c r="AE12" s="147"/>
      <c r="AF12" s="82">
        <f>IF(B12="","",AE12)</f>
        <v>0</v>
      </c>
      <c r="XFD12" s="81"/>
    </row>
    <row r="13" spans="1:32 16384:16384" s="13" customFormat="1" ht="15.75" customHeight="1" x14ac:dyDescent="0.25">
      <c r="A13" s="21">
        <v>2</v>
      </c>
      <c r="B13" s="276" t="str">
        <f>IF('1º P'!B13="","",'1º P'!B13)</f>
        <v>Amones Condori , Geovana</v>
      </c>
      <c r="C13" s="262" t="s">
        <v>121</v>
      </c>
      <c r="D13" s="262" t="s">
        <v>122</v>
      </c>
      <c r="E13" s="262"/>
      <c r="F13" s="262"/>
      <c r="G13" s="262"/>
      <c r="H13" s="263"/>
      <c r="I13" s="104" t="s">
        <v>31</v>
      </c>
      <c r="J13" s="262"/>
      <c r="K13" s="262" t="s">
        <v>120</v>
      </c>
      <c r="L13" s="262"/>
      <c r="M13" s="262"/>
      <c r="N13" s="263"/>
      <c r="O13" s="104" t="s">
        <v>32</v>
      </c>
      <c r="P13" s="270"/>
      <c r="Q13" s="262"/>
      <c r="R13" s="262"/>
      <c r="S13" s="263"/>
      <c r="T13" s="104" t="s">
        <v>32</v>
      </c>
      <c r="U13" s="270"/>
      <c r="V13" s="262"/>
      <c r="W13" s="262"/>
      <c r="X13" s="263"/>
      <c r="Y13" s="104"/>
      <c r="Z13" s="270"/>
      <c r="AA13" s="262"/>
      <c r="AB13" s="104"/>
      <c r="AC13" s="48"/>
      <c r="AD13" s="48"/>
      <c r="AE13" s="147"/>
      <c r="AF13" s="82">
        <f>IF(B13="","",AE13)</f>
        <v>0</v>
      </c>
      <c r="XFD13" s="81"/>
    </row>
    <row r="14" spans="1:32 16384:16384" s="13" customFormat="1" ht="15.75" customHeight="1" x14ac:dyDescent="0.25">
      <c r="A14" s="21">
        <v>3</v>
      </c>
      <c r="B14" s="276" t="str">
        <f>IF('1º P'!B14="","",'1º P'!B14)</f>
        <v xml:space="preserve"> Ancco Machaca, Xiomara Yémely</v>
      </c>
      <c r="C14" s="262" t="s">
        <v>123</v>
      </c>
      <c r="D14" s="262"/>
      <c r="E14" s="262"/>
      <c r="F14" s="262"/>
      <c r="G14" s="262"/>
      <c r="H14" s="263"/>
      <c r="I14" s="104" t="s">
        <v>32</v>
      </c>
      <c r="J14" s="262"/>
      <c r="K14" s="262"/>
      <c r="L14" s="262"/>
      <c r="M14" s="262"/>
      <c r="N14" s="263"/>
      <c r="O14" s="104" t="s">
        <v>32</v>
      </c>
      <c r="P14" s="270"/>
      <c r="Q14" s="262"/>
      <c r="R14" s="262"/>
      <c r="S14" s="263"/>
      <c r="T14" s="104"/>
      <c r="U14" s="270"/>
      <c r="V14" s="262"/>
      <c r="W14" s="262"/>
      <c r="X14" s="263"/>
      <c r="Y14" s="104"/>
      <c r="Z14" s="270"/>
      <c r="AA14" s="262"/>
      <c r="AB14" s="104"/>
      <c r="AC14" s="48"/>
      <c r="AD14" s="48"/>
      <c r="AE14" s="147"/>
      <c r="AF14" s="82">
        <f>IF(B14="","",AE14)</f>
        <v>0</v>
      </c>
      <c r="XFD14" s="81"/>
    </row>
    <row r="15" spans="1:32 16384:16384" s="13" customFormat="1" ht="15.75" customHeight="1" x14ac:dyDescent="0.25">
      <c r="A15" s="21">
        <v>4</v>
      </c>
      <c r="B15" s="276" t="str">
        <f>IF('1º P'!B15="","",'1º P'!B15)</f>
        <v>Añacata Huancco,Yeny Yuliana</v>
      </c>
      <c r="C15" s="262" t="s">
        <v>124</v>
      </c>
      <c r="D15" s="262"/>
      <c r="E15" s="262"/>
      <c r="F15" s="262"/>
      <c r="G15" s="262"/>
      <c r="H15" s="263"/>
      <c r="I15" s="104" t="s">
        <v>33</v>
      </c>
      <c r="J15" s="262"/>
      <c r="K15" s="262"/>
      <c r="L15" s="262"/>
      <c r="M15" s="262"/>
      <c r="N15" s="263"/>
      <c r="O15" s="104" t="s">
        <v>11</v>
      </c>
      <c r="P15" s="270"/>
      <c r="Q15" s="262"/>
      <c r="R15" s="262"/>
      <c r="S15" s="263"/>
      <c r="T15" s="104" t="s">
        <v>11</v>
      </c>
      <c r="U15" s="270"/>
      <c r="V15" s="262"/>
      <c r="W15" s="262"/>
      <c r="X15" s="263"/>
      <c r="Y15" s="104" t="s">
        <v>31</v>
      </c>
      <c r="Z15" s="270"/>
      <c r="AA15" s="262"/>
      <c r="AB15" s="104"/>
      <c r="AC15" s="48"/>
      <c r="AD15" s="48"/>
      <c r="AE15" s="147"/>
      <c r="AF15" s="82">
        <f>IF(B15="","",AE15)</f>
        <v>0</v>
      </c>
      <c r="XFD15" s="81"/>
    </row>
    <row r="16" spans="1:32 16384:16384" s="13" customFormat="1" ht="15.75" customHeight="1" x14ac:dyDescent="0.25">
      <c r="A16" s="21">
        <v>5</v>
      </c>
      <c r="B16" s="276" t="str">
        <f>IF('1º P'!B16="","",'1º P'!B16)</f>
        <v xml:space="preserve">Apaza Zapana, Melany Sofía </v>
      </c>
      <c r="C16" s="262" t="s">
        <v>32</v>
      </c>
      <c r="D16" s="262"/>
      <c r="E16" s="262"/>
      <c r="F16" s="262"/>
      <c r="G16" s="262"/>
      <c r="H16" s="263"/>
      <c r="I16" s="104" t="s">
        <v>33</v>
      </c>
      <c r="J16" s="262"/>
      <c r="K16" s="262"/>
      <c r="L16" s="262"/>
      <c r="M16" s="262"/>
      <c r="N16" s="263"/>
      <c r="O16" s="104" t="s">
        <v>11</v>
      </c>
      <c r="P16" s="270"/>
      <c r="Q16" s="262"/>
      <c r="R16" s="262"/>
      <c r="S16" s="263"/>
      <c r="T16" s="104"/>
      <c r="U16" s="270"/>
      <c r="V16" s="262" t="s">
        <v>32</v>
      </c>
      <c r="W16" s="262"/>
      <c r="X16" s="263"/>
      <c r="Y16" s="104"/>
      <c r="Z16" s="270"/>
      <c r="AA16" s="262"/>
      <c r="AB16" s="104"/>
      <c r="AC16" s="48"/>
      <c r="AD16" s="48"/>
      <c r="AE16" s="147"/>
      <c r="AF16" s="82">
        <f>IF(B16="","",AE16)</f>
        <v>0</v>
      </c>
      <c r="XFD16" s="81"/>
    </row>
    <row r="17" spans="1:32 16384:16384" s="13" customFormat="1" ht="15.75" customHeight="1" x14ac:dyDescent="0.25">
      <c r="A17" s="21">
        <v>6</v>
      </c>
      <c r="B17" s="276" t="str">
        <f>IF('1º P'!B17="","",'1º P'!B17)</f>
        <v>Apomayta Maquera , Yesenia Patricia</v>
      </c>
      <c r="C17" s="262"/>
      <c r="D17" s="262"/>
      <c r="E17" s="262"/>
      <c r="F17" s="262"/>
      <c r="G17" s="262"/>
      <c r="H17" s="263"/>
      <c r="I17" s="104" t="s">
        <v>11</v>
      </c>
      <c r="J17" s="262"/>
      <c r="K17" s="262"/>
      <c r="L17" s="262"/>
      <c r="M17" s="262"/>
      <c r="N17" s="263"/>
      <c r="O17" s="104" t="s">
        <v>11</v>
      </c>
      <c r="P17" s="270"/>
      <c r="Q17" s="262"/>
      <c r="R17" s="262"/>
      <c r="S17" s="263"/>
      <c r="T17" s="104"/>
      <c r="U17" s="270"/>
      <c r="V17" s="262"/>
      <c r="W17" s="262"/>
      <c r="X17" s="263"/>
      <c r="Y17" s="104" t="s">
        <v>11</v>
      </c>
      <c r="Z17" s="270"/>
      <c r="AA17" s="262"/>
      <c r="AB17" s="104"/>
      <c r="AC17" s="48"/>
      <c r="AD17" s="48"/>
      <c r="AE17" s="147"/>
      <c r="AF17" s="82">
        <f>IF(B17="","",AE17)</f>
        <v>0</v>
      </c>
      <c r="XFD17" s="81"/>
    </row>
    <row r="18" spans="1:32 16384:16384" s="13" customFormat="1" ht="15.75" customHeight="1" x14ac:dyDescent="0.25">
      <c r="A18" s="21">
        <v>7</v>
      </c>
      <c r="B18" s="276" t="str">
        <f>IF('1º P'!B18="","",'1º P'!B18)</f>
        <v>Ccosi Cauna, Fiorela Karina</v>
      </c>
      <c r="C18" s="262"/>
      <c r="D18" s="262"/>
      <c r="E18" s="262"/>
      <c r="F18" s="262"/>
      <c r="G18" s="262"/>
      <c r="H18" s="263"/>
      <c r="I18" s="104" t="s">
        <v>11</v>
      </c>
      <c r="J18" s="262"/>
      <c r="K18" s="262"/>
      <c r="L18" s="262"/>
      <c r="M18" s="262"/>
      <c r="N18" s="263"/>
      <c r="O18" s="104" t="s">
        <v>11</v>
      </c>
      <c r="P18" s="270"/>
      <c r="Q18" s="262"/>
      <c r="R18" s="262"/>
      <c r="S18" s="263"/>
      <c r="T18" s="104"/>
      <c r="U18" s="270"/>
      <c r="V18" s="262"/>
      <c r="W18" s="262"/>
      <c r="X18" s="263"/>
      <c r="Y18" s="104"/>
      <c r="Z18" s="270"/>
      <c r="AA18" s="262"/>
      <c r="AB18" s="104"/>
      <c r="AC18" s="48"/>
      <c r="AD18" s="48"/>
      <c r="AE18" s="147"/>
      <c r="AF18" s="82">
        <f>IF(B18="","",AE18)</f>
        <v>0</v>
      </c>
      <c r="XFD18" s="81"/>
    </row>
    <row r="19" spans="1:32 16384:16384" s="13" customFormat="1" ht="15.75" customHeight="1" x14ac:dyDescent="0.25">
      <c r="A19" s="21">
        <v>8</v>
      </c>
      <c r="B19" s="276" t="str">
        <f>IF('1º P'!B19="","",'1º P'!B19)</f>
        <v>Chata Vargas , Sandra</v>
      </c>
      <c r="C19" s="262"/>
      <c r="D19" s="262"/>
      <c r="E19" s="262"/>
      <c r="F19" s="262"/>
      <c r="G19" s="262"/>
      <c r="H19" s="263"/>
      <c r="I19" s="104" t="s">
        <v>11</v>
      </c>
      <c r="J19" s="262"/>
      <c r="K19" s="262"/>
      <c r="L19" s="262"/>
      <c r="M19" s="262"/>
      <c r="N19" s="263"/>
      <c r="O19" s="104" t="s">
        <v>11</v>
      </c>
      <c r="P19" s="270"/>
      <c r="Q19" s="262"/>
      <c r="R19" s="262"/>
      <c r="S19" s="263"/>
      <c r="T19" s="104"/>
      <c r="U19" s="270"/>
      <c r="V19" s="262"/>
      <c r="W19" s="262"/>
      <c r="X19" s="263"/>
      <c r="Y19" s="104"/>
      <c r="Z19" s="270"/>
      <c r="AA19" s="262"/>
      <c r="AB19" s="104"/>
      <c r="AC19" s="48"/>
      <c r="AD19" s="48"/>
      <c r="AE19" s="147"/>
      <c r="AF19" s="82">
        <f>IF(B19="","",AE19)</f>
        <v>0</v>
      </c>
      <c r="XFD19" s="81"/>
    </row>
    <row r="20" spans="1:32 16384:16384" s="13" customFormat="1" ht="15.75" customHeight="1" x14ac:dyDescent="0.25">
      <c r="A20" s="21">
        <v>9</v>
      </c>
      <c r="B20" s="276" t="str">
        <f>IF('1º P'!B20="","",'1º P'!B20)</f>
        <v>Choque Humpire, Andrea Belén</v>
      </c>
      <c r="C20" s="262"/>
      <c r="D20" s="262"/>
      <c r="E20" s="262"/>
      <c r="F20" s="262"/>
      <c r="G20" s="262"/>
      <c r="H20" s="263"/>
      <c r="I20" s="104" t="s">
        <v>11</v>
      </c>
      <c r="J20" s="262"/>
      <c r="K20" s="262"/>
      <c r="L20" s="262"/>
      <c r="M20" s="262"/>
      <c r="N20" s="263"/>
      <c r="O20" s="104" t="s">
        <v>31</v>
      </c>
      <c r="P20" s="270"/>
      <c r="Q20" s="262"/>
      <c r="R20" s="262"/>
      <c r="S20" s="263"/>
      <c r="T20" s="104"/>
      <c r="U20" s="270"/>
      <c r="V20" s="262"/>
      <c r="W20" s="262"/>
      <c r="X20" s="263"/>
      <c r="Y20" s="104"/>
      <c r="Z20" s="270"/>
      <c r="AA20" s="262"/>
      <c r="AB20" s="104"/>
      <c r="AC20" s="48"/>
      <c r="AD20" s="48"/>
      <c r="AE20" s="147"/>
      <c r="AF20" s="82">
        <f>IF(B20="","",AE20)</f>
        <v>0</v>
      </c>
      <c r="XFD20" s="81"/>
    </row>
    <row r="21" spans="1:32 16384:16384" s="13" customFormat="1" ht="15.75" customHeight="1" x14ac:dyDescent="0.25">
      <c r="A21" s="21">
        <v>10</v>
      </c>
      <c r="B21" s="276" t="str">
        <f>IF('1º P'!B21="","",'1º P'!B21)</f>
        <v xml:space="preserve"> Choquehuanca Quea , Ana  Mabel</v>
      </c>
      <c r="C21" s="262"/>
      <c r="D21" s="262"/>
      <c r="E21" s="262"/>
      <c r="F21" s="262"/>
      <c r="G21" s="262"/>
      <c r="H21" s="263"/>
      <c r="I21" s="104" t="s">
        <v>11</v>
      </c>
      <c r="J21" s="262"/>
      <c r="K21" s="262"/>
      <c r="L21" s="262"/>
      <c r="M21" s="262"/>
      <c r="N21" s="263"/>
      <c r="O21" s="104" t="s">
        <v>11</v>
      </c>
      <c r="P21" s="270"/>
      <c r="Q21" s="262"/>
      <c r="R21" s="262"/>
      <c r="S21" s="263"/>
      <c r="T21" s="104"/>
      <c r="U21" s="270"/>
      <c r="V21" s="262"/>
      <c r="W21" s="262"/>
      <c r="X21" s="263"/>
      <c r="Y21" s="104"/>
      <c r="Z21" s="270"/>
      <c r="AA21" s="262"/>
      <c r="AB21" s="104"/>
      <c r="AC21" s="48"/>
      <c r="AD21" s="48"/>
      <c r="AE21" s="147"/>
      <c r="AF21" s="82">
        <f>IF(B21="","",AE21)</f>
        <v>0</v>
      </c>
      <c r="XFD21" s="81"/>
    </row>
    <row r="22" spans="1:32 16384:16384" s="13" customFormat="1" ht="15.75" customHeight="1" x14ac:dyDescent="0.25">
      <c r="A22" s="21">
        <v>11</v>
      </c>
      <c r="B22" s="276" t="str">
        <f>IF('1º P'!B22="","",'1º P'!B22)</f>
        <v>Condori Huancahuire, Alexandra Estephani</v>
      </c>
      <c r="C22" s="262"/>
      <c r="D22" s="262"/>
      <c r="E22" s="262"/>
      <c r="F22" s="262"/>
      <c r="G22" s="262"/>
      <c r="H22" s="263"/>
      <c r="I22" s="104" t="s">
        <v>11</v>
      </c>
      <c r="J22" s="262"/>
      <c r="K22" s="262"/>
      <c r="L22" s="262"/>
      <c r="M22" s="262"/>
      <c r="N22" s="263"/>
      <c r="O22" s="104" t="s">
        <v>11</v>
      </c>
      <c r="P22" s="270"/>
      <c r="Q22" s="262"/>
      <c r="R22" s="262"/>
      <c r="S22" s="263"/>
      <c r="T22" s="104"/>
      <c r="U22" s="270"/>
      <c r="V22" s="262"/>
      <c r="W22" s="262"/>
      <c r="X22" s="263"/>
      <c r="Y22" s="104"/>
      <c r="Z22" s="270"/>
      <c r="AA22" s="262"/>
      <c r="AB22" s="104"/>
      <c r="AC22" s="48"/>
      <c r="AD22" s="48"/>
      <c r="AE22" s="147"/>
      <c r="AF22" s="82">
        <f>IF(B22="","",AE22)</f>
        <v>0</v>
      </c>
      <c r="XFD22" s="81"/>
    </row>
    <row r="23" spans="1:32 16384:16384" s="13" customFormat="1" ht="15.75" customHeight="1" x14ac:dyDescent="0.25">
      <c r="A23" s="21">
        <v>12</v>
      </c>
      <c r="B23" s="276" t="str">
        <f>IF('1º P'!B23="","",'1º P'!B23)</f>
        <v>Cusirimay Acuña Sunmy</v>
      </c>
      <c r="C23" s="262"/>
      <c r="D23" s="262"/>
      <c r="E23" s="262"/>
      <c r="F23" s="262"/>
      <c r="G23" s="262"/>
      <c r="H23" s="263"/>
      <c r="I23" s="104" t="s">
        <v>11</v>
      </c>
      <c r="J23" s="262"/>
      <c r="K23" s="262"/>
      <c r="L23" s="262"/>
      <c r="M23" s="262"/>
      <c r="N23" s="263"/>
      <c r="O23" s="104" t="s">
        <v>11</v>
      </c>
      <c r="P23" s="270"/>
      <c r="Q23" s="262"/>
      <c r="R23" s="262"/>
      <c r="S23" s="263"/>
      <c r="T23" s="104"/>
      <c r="U23" s="270"/>
      <c r="V23" s="262"/>
      <c r="W23" s="262"/>
      <c r="X23" s="263"/>
      <c r="Y23" s="104"/>
      <c r="Z23" s="270"/>
      <c r="AA23" s="262"/>
      <c r="AB23" s="104"/>
      <c r="AC23" s="48"/>
      <c r="AD23" s="48"/>
      <c r="AE23" s="147"/>
      <c r="AF23" s="82">
        <f>IF(B23="","",AE23)</f>
        <v>0</v>
      </c>
      <c r="XFD23" s="81"/>
    </row>
    <row r="24" spans="1:32 16384:16384" s="13" customFormat="1" ht="15.75" customHeight="1" x14ac:dyDescent="0.25">
      <c r="A24" s="21">
        <v>13</v>
      </c>
      <c r="B24" s="276" t="str">
        <f>IF('1º P'!B24="","",'1º P'!B24)</f>
        <v>Cutipa,Hanacuni, Rosselie Adelaida .</v>
      </c>
      <c r="C24" s="262"/>
      <c r="D24" s="262"/>
      <c r="E24" s="262"/>
      <c r="F24" s="262"/>
      <c r="G24" s="262"/>
      <c r="H24" s="263"/>
      <c r="I24" s="104" t="s">
        <v>33</v>
      </c>
      <c r="J24" s="262"/>
      <c r="K24" s="262"/>
      <c r="L24" s="262"/>
      <c r="M24" s="262"/>
      <c r="N24" s="263"/>
      <c r="O24" s="104" t="s">
        <v>32</v>
      </c>
      <c r="P24" s="270"/>
      <c r="Q24" s="262"/>
      <c r="R24" s="262"/>
      <c r="S24" s="263"/>
      <c r="T24" s="104"/>
      <c r="U24" s="270"/>
      <c r="V24" s="262"/>
      <c r="W24" s="262"/>
      <c r="X24" s="263"/>
      <c r="Y24" s="104"/>
      <c r="Z24" s="270"/>
      <c r="AA24" s="262"/>
      <c r="AB24" s="104"/>
      <c r="AC24" s="48"/>
      <c r="AD24" s="48"/>
      <c r="AE24" s="147"/>
      <c r="AF24" s="82">
        <f>IF(B24="","",AE24)</f>
        <v>0</v>
      </c>
      <c r="XFD24" s="81"/>
    </row>
    <row r="25" spans="1:32 16384:16384" s="13" customFormat="1" ht="15.75" customHeight="1" x14ac:dyDescent="0.25">
      <c r="A25" s="21">
        <v>14</v>
      </c>
      <c r="B25" s="276" t="str">
        <f>IF('1º P'!B25="","",'1º P'!B25)</f>
        <v>Fuentes Quenta, Milagros Rosario</v>
      </c>
      <c r="C25" s="262"/>
      <c r="D25" s="262"/>
      <c r="E25" s="262"/>
      <c r="F25" s="262"/>
      <c r="G25" s="262"/>
      <c r="H25" s="263"/>
      <c r="I25" s="104" t="s">
        <v>11</v>
      </c>
      <c r="J25" s="262"/>
      <c r="K25" s="262"/>
      <c r="L25" s="262"/>
      <c r="M25" s="262"/>
      <c r="N25" s="263"/>
      <c r="O25" s="104" t="s">
        <v>11</v>
      </c>
      <c r="P25" s="270"/>
      <c r="Q25" s="262"/>
      <c r="R25" s="262"/>
      <c r="S25" s="263"/>
      <c r="T25" s="104"/>
      <c r="U25" s="270"/>
      <c r="V25" s="262"/>
      <c r="W25" s="262"/>
      <c r="X25" s="263"/>
      <c r="Y25" s="104"/>
      <c r="Z25" s="270"/>
      <c r="AA25" s="262"/>
      <c r="AB25" s="104"/>
      <c r="AC25" s="48"/>
      <c r="AD25" s="48"/>
      <c r="AE25" s="147"/>
      <c r="AF25" s="82">
        <f>IF(B25="","",AE25)</f>
        <v>0</v>
      </c>
      <c r="XFD25" s="81"/>
    </row>
    <row r="26" spans="1:32 16384:16384" s="13" customFormat="1" ht="15.75" customHeight="1" x14ac:dyDescent="0.25">
      <c r="A26" s="21">
        <v>15</v>
      </c>
      <c r="B26" s="276" t="str">
        <f>IF('1º P'!B26="","",'1º P'!B26)</f>
        <v>Jara Soncco, Marycarmen</v>
      </c>
      <c r="C26" s="262"/>
      <c r="D26" s="262"/>
      <c r="E26" s="262"/>
      <c r="F26" s="262"/>
      <c r="G26" s="262"/>
      <c r="H26" s="263"/>
      <c r="I26" s="104" t="s">
        <v>11</v>
      </c>
      <c r="J26" s="262"/>
      <c r="K26" s="262"/>
      <c r="L26" s="262"/>
      <c r="M26" s="262"/>
      <c r="N26" s="263"/>
      <c r="O26" s="104" t="s">
        <v>11</v>
      </c>
      <c r="P26" s="270"/>
      <c r="Q26" s="262"/>
      <c r="R26" s="262"/>
      <c r="S26" s="263"/>
      <c r="T26" s="104"/>
      <c r="U26" s="270"/>
      <c r="V26" s="262"/>
      <c r="W26" s="262"/>
      <c r="X26" s="263"/>
      <c r="Y26" s="104"/>
      <c r="Z26" s="270"/>
      <c r="AA26" s="262"/>
      <c r="AB26" s="104"/>
      <c r="AC26" s="48"/>
      <c r="AD26" s="48"/>
      <c r="AE26" s="147"/>
      <c r="AF26" s="82">
        <f>IF(B26="","",AE26)</f>
        <v>0</v>
      </c>
      <c r="XFD26" s="81"/>
    </row>
    <row r="27" spans="1:32 16384:16384" s="13" customFormat="1" ht="15.75" customHeight="1" x14ac:dyDescent="0.25">
      <c r="A27" s="21">
        <v>16</v>
      </c>
      <c r="B27" s="276" t="str">
        <f>IF('1º P'!B27="","",'1º P'!B27)</f>
        <v>Mamani Chura , Milagros Treysi</v>
      </c>
      <c r="C27" s="264"/>
      <c r="D27" s="264"/>
      <c r="E27" s="264"/>
      <c r="F27" s="264"/>
      <c r="G27" s="264"/>
      <c r="H27" s="265"/>
      <c r="I27" s="109" t="s">
        <v>11</v>
      </c>
      <c r="J27" s="264"/>
      <c r="K27" s="264"/>
      <c r="L27" s="262"/>
      <c r="M27" s="262"/>
      <c r="N27" s="263"/>
      <c r="O27" s="104" t="s">
        <v>32</v>
      </c>
      <c r="P27" s="270"/>
      <c r="Q27" s="262"/>
      <c r="R27" s="262"/>
      <c r="S27" s="263"/>
      <c r="T27" s="104"/>
      <c r="U27" s="270"/>
      <c r="V27" s="262"/>
      <c r="W27" s="262"/>
      <c r="X27" s="263"/>
      <c r="Y27" s="104"/>
      <c r="Z27" s="270"/>
      <c r="AA27" s="262"/>
      <c r="AB27" s="104"/>
      <c r="AC27" s="48"/>
      <c r="AD27" s="48"/>
      <c r="AE27" s="147"/>
      <c r="AF27" s="82">
        <f>IF(B27="","",AE27)</f>
        <v>0</v>
      </c>
      <c r="XFD27" s="81"/>
    </row>
    <row r="28" spans="1:32 16384:16384" s="13" customFormat="1" ht="15.75" customHeight="1" x14ac:dyDescent="0.25">
      <c r="A28" s="21">
        <v>17</v>
      </c>
      <c r="B28" s="276" t="str">
        <f>IF('1º P'!B28="","",'1º P'!B28)</f>
        <v xml:space="preserve"> Mamani Pari , Alisson Heidy</v>
      </c>
      <c r="C28" s="262"/>
      <c r="D28" s="262"/>
      <c r="E28" s="262"/>
      <c r="F28" s="262"/>
      <c r="G28" s="262"/>
      <c r="H28" s="263"/>
      <c r="I28" s="104" t="s">
        <v>11</v>
      </c>
      <c r="J28" s="262"/>
      <c r="K28" s="262"/>
      <c r="L28" s="262"/>
      <c r="M28" s="262"/>
      <c r="N28" s="263"/>
      <c r="O28" s="104" t="s">
        <v>11</v>
      </c>
      <c r="P28" s="270"/>
      <c r="Q28" s="262"/>
      <c r="R28" s="262"/>
      <c r="S28" s="263"/>
      <c r="T28" s="104"/>
      <c r="U28" s="270"/>
      <c r="V28" s="262"/>
      <c r="W28" s="262"/>
      <c r="X28" s="263"/>
      <c r="Y28" s="104"/>
      <c r="Z28" s="270"/>
      <c r="AA28" s="262"/>
      <c r="AB28" s="104"/>
      <c r="AC28" s="48"/>
      <c r="AD28" s="48"/>
      <c r="AE28" s="147"/>
      <c r="AF28" s="82">
        <f>IF(B28="","",AE28)</f>
        <v>0</v>
      </c>
      <c r="XFD28" s="81"/>
    </row>
    <row r="29" spans="1:32 16384:16384" s="13" customFormat="1" ht="15.75" customHeight="1" thickBot="1" x14ac:dyDescent="0.3">
      <c r="A29" s="22">
        <v>18</v>
      </c>
      <c r="B29" s="277" t="str">
        <f>IF('1º P'!B29="","",'1º P'!B29)</f>
        <v/>
      </c>
      <c r="C29" s="266"/>
      <c r="D29" s="266"/>
      <c r="E29" s="266"/>
      <c r="F29" s="266"/>
      <c r="G29" s="266"/>
      <c r="H29" s="267"/>
      <c r="I29" s="105"/>
      <c r="J29" s="268"/>
      <c r="K29" s="266"/>
      <c r="L29" s="266"/>
      <c r="M29" s="266"/>
      <c r="N29" s="267"/>
      <c r="O29" s="105"/>
      <c r="P29" s="268"/>
      <c r="Q29" s="266"/>
      <c r="R29" s="266"/>
      <c r="S29" s="271"/>
      <c r="T29" s="105"/>
      <c r="U29" s="272"/>
      <c r="V29" s="266"/>
      <c r="W29" s="266"/>
      <c r="X29" s="267"/>
      <c r="Y29" s="105"/>
      <c r="Z29" s="272"/>
      <c r="AA29" s="273"/>
      <c r="AB29" s="105"/>
      <c r="AC29" s="48"/>
      <c r="AD29" s="48"/>
      <c r="AE29" s="147"/>
      <c r="AF29" s="82" t="str">
        <f>IF(B29="","",AE29)</f>
        <v/>
      </c>
      <c r="XFD29" s="81"/>
    </row>
    <row r="30" spans="1:32 16384:16384" ht="13.5" customHeight="1" thickBot="1" x14ac:dyDescent="0.3">
      <c r="B30" s="59" t="s">
        <v>46</v>
      </c>
      <c r="L30" s="64" t="s">
        <v>61</v>
      </c>
      <c r="M30" s="346" t="s">
        <v>21</v>
      </c>
      <c r="N30" s="346"/>
      <c r="P30" s="342" t="s">
        <v>95</v>
      </c>
      <c r="Q30" s="311"/>
      <c r="R30" s="312"/>
      <c r="S30" s="342" t="s">
        <v>96</v>
      </c>
      <c r="T30" s="343"/>
      <c r="U30" s="312"/>
      <c r="V30" s="342" t="s">
        <v>97</v>
      </c>
      <c r="W30" s="311"/>
      <c r="X30" s="312"/>
      <c r="Y30" s="310" t="s">
        <v>98</v>
      </c>
      <c r="Z30" s="311"/>
      <c r="AA30" s="312"/>
      <c r="AB30" s="310" t="s">
        <v>99</v>
      </c>
      <c r="AC30" s="311"/>
      <c r="AD30" s="312"/>
      <c r="AE30" s="167"/>
    </row>
    <row r="31" spans="1:32 16384:16384" ht="15.75" thickBot="1" x14ac:dyDescent="0.3">
      <c r="A31" s="110" t="s">
        <v>31</v>
      </c>
      <c r="B31" s="141" t="s">
        <v>107</v>
      </c>
      <c r="K31" s="108" t="s">
        <v>18</v>
      </c>
      <c r="L31" s="62">
        <f>IF('1º P'!L31="","",'1º P'!L31)</f>
        <v>17</v>
      </c>
      <c r="M31" s="347">
        <f>IF(L31="","",L31/L31)</f>
        <v>1</v>
      </c>
      <c r="N31" s="348"/>
      <c r="P31" s="112" t="s">
        <v>61</v>
      </c>
      <c r="Q31" s="295" t="s">
        <v>21</v>
      </c>
      <c r="R31" s="296"/>
      <c r="S31" s="112" t="s">
        <v>61</v>
      </c>
      <c r="T31" s="295" t="s">
        <v>21</v>
      </c>
      <c r="U31" s="296"/>
      <c r="V31" s="112" t="s">
        <v>61</v>
      </c>
      <c r="W31" s="295" t="s">
        <v>21</v>
      </c>
      <c r="X31" s="296"/>
      <c r="Y31" s="112" t="s">
        <v>61</v>
      </c>
      <c r="Z31" s="295" t="s">
        <v>21</v>
      </c>
      <c r="AA31" s="296"/>
      <c r="AB31" s="112" t="s">
        <v>61</v>
      </c>
      <c r="AC31" s="295" t="s">
        <v>21</v>
      </c>
      <c r="AD31" s="296"/>
    </row>
    <row r="32" spans="1:32 16384:16384" ht="15" x14ac:dyDescent="0.25">
      <c r="A32" s="110" t="s">
        <v>11</v>
      </c>
      <c r="B32" s="141" t="s">
        <v>86</v>
      </c>
      <c r="K32" s="108" t="s">
        <v>19</v>
      </c>
      <c r="L32" s="60">
        <f>IF(COUNTA('1º P'!B12:B29)=0,"",COUNTIF(I12:I29,"=AD")+COUNTIF(I12:I29,"=A")+COUNTIF(I12:I29,"=B")+COUNTIF(I12:I29,"=C"))</f>
        <v>17</v>
      </c>
      <c r="M32" s="344">
        <f>IF(L32="","",L32/L31)</f>
        <v>1</v>
      </c>
      <c r="N32" s="345"/>
      <c r="O32" s="116" t="s">
        <v>22</v>
      </c>
      <c r="P32" s="62">
        <f>IF('1º P'!J10="","",IF(COUNTA('1º P'!B12:B29)=0,"",IF(COUNTA(I12:I29)=0,"",COUNTIF(I12:I29,"=AD"))))</f>
        <v>1</v>
      </c>
      <c r="Q32" s="278">
        <f>IF(L$32=0,"",IF(P32="","",P32/L$32))</f>
        <v>5.8823529411764705E-2</v>
      </c>
      <c r="R32" s="279"/>
      <c r="S32" s="62">
        <f>IF('1º P'!J10="","",IF(COUNTA('1º P'!B12:B29)=0,"",IF(COUNTA(O12:O29)=0,"",COUNTIF(O12:O29,"=AD"))))</f>
        <v>1</v>
      </c>
      <c r="T32" s="278">
        <f>IF(L$32=0,"",IF(S32="","",S32/L$32))</f>
        <v>5.8823529411764705E-2</v>
      </c>
      <c r="U32" s="279"/>
      <c r="V32" s="62" t="str">
        <f>IF('1º P'!P10="","",IF(COUNTA('1º P'!B12:B29)=0,"",IF(COUNTA(T12:T29)=0,"",COUNTIF(T12:T29,"=AD"))))</f>
        <v/>
      </c>
      <c r="W32" s="278" t="str">
        <f>IF(L$32=0,"",IF(V32="","",V32/L$32))</f>
        <v/>
      </c>
      <c r="X32" s="279"/>
      <c r="Y32" s="234" t="str">
        <f>IF('1º P'!U10="","",IF(COUNTA('1º P'!B12:B29)=0,"",IF(COUNTA(Y12:Y29)=0,"",COUNTIF(Y12:Y29,"=AD"))))</f>
        <v/>
      </c>
      <c r="Z32" s="278" t="str">
        <f>IF(L$32=0,"",IF(Y32="","",Y32/L$32))</f>
        <v/>
      </c>
      <c r="AA32" s="285"/>
      <c r="AB32" s="62" t="str">
        <f>IF('1º P'!Z10="","",IF(COUNTA('1º P'!B12:B29)=0,"",IF(COUNTA(AB12:AB29)=0,"",COUNTIF(AB12:AB29,"=AD"))))</f>
        <v/>
      </c>
      <c r="AC32" s="278" t="str">
        <f>IF(L$32=0,"",IF(AB32="","",AB32/L$32))</f>
        <v/>
      </c>
      <c r="AD32" s="279"/>
    </row>
    <row r="33" spans="1:31" ht="15.75" thickBot="1" x14ac:dyDescent="0.3">
      <c r="A33" s="110" t="s">
        <v>32</v>
      </c>
      <c r="B33" s="142" t="s">
        <v>108</v>
      </c>
      <c r="K33" s="108" t="s">
        <v>20</v>
      </c>
      <c r="L33" s="61">
        <f>IF(L31="","",IF(L32="","",L31-L32))</f>
        <v>0</v>
      </c>
      <c r="M33" s="350">
        <f>IF(L33="","",L33/L31)</f>
        <v>0</v>
      </c>
      <c r="N33" s="351"/>
      <c r="O33" s="117" t="s">
        <v>23</v>
      </c>
      <c r="P33" s="60">
        <f>IF('1º P'!J10="","",IF(COUNTA('1º P'!B12:B29)=0,"",IF(COUNTA(I12:I29)=0,"",COUNTIF(I12:I29,"=A"))))</f>
        <v>11</v>
      </c>
      <c r="Q33" s="280">
        <f t="shared" ref="Q33:Q35" si="0">IF(L$32=0,"",IF(P33="","",P33/L$32))</f>
        <v>0.6470588235294118</v>
      </c>
      <c r="R33" s="281"/>
      <c r="S33" s="60">
        <f>IF('1º P'!J10="","",IF(COUNTA('1º P'!B12:B29)=0,"",IF(COUNTA(O12:O29)=0,"",COUNTIF(O12:O29,"=A"))))</f>
        <v>11</v>
      </c>
      <c r="T33" s="280">
        <f t="shared" ref="T33:T35" si="1">IF(L$32=0,"",IF(S33="","",S33/L$32))</f>
        <v>0.6470588235294118</v>
      </c>
      <c r="U33" s="281"/>
      <c r="V33" s="60" t="str">
        <f>IF('1º P'!P10="","",IF(COUNTA('1º P'!B12:B29)=0,"",IF(COUNTA(T12:T29)=0,"",COUNTIF(T12:T29,"=A"))))</f>
        <v/>
      </c>
      <c r="W33" s="280" t="str">
        <f t="shared" ref="W33:W35" si="2">IF(L$32=0,"",IF(V33="","",V33/L$32))</f>
        <v/>
      </c>
      <c r="X33" s="281"/>
      <c r="Y33" s="235" t="str">
        <f>IF('1º P'!U10="","",IF(COUNTA('1º P'!B12:B29)=0,"",IF(COUNTA(Y12:Y29)=0,"",COUNTIF(Y12:Y29,"=A"))))</f>
        <v/>
      </c>
      <c r="Z33" s="280" t="str">
        <f t="shared" ref="Z33:Z35" si="3">IF(L$32=0,"",IF(Y33="","",Y33/L$32))</f>
        <v/>
      </c>
      <c r="AA33" s="287"/>
      <c r="AB33" s="60" t="str">
        <f>IF('1º P'!Z10="","",IF(COUNTA('1º P'!B12:B29)=0,"",IF(COUNTA(AB12:AB29)=0,"",COUNTIF(AB12:AB29,"=A"))))</f>
        <v/>
      </c>
      <c r="AC33" s="280" t="str">
        <f t="shared" ref="AC33:AC35" si="4">IF(L$32=0,"",IF(AB33="","",AB33/L$32))</f>
        <v/>
      </c>
      <c r="AD33" s="281"/>
    </row>
    <row r="34" spans="1:31" ht="15" x14ac:dyDescent="0.25">
      <c r="A34" s="110" t="s">
        <v>33</v>
      </c>
      <c r="B34" s="142" t="s">
        <v>87</v>
      </c>
      <c r="M34" s="152"/>
      <c r="N34" s="152"/>
      <c r="O34" s="117" t="s">
        <v>24</v>
      </c>
      <c r="P34" s="60">
        <f>IF('1º P'!J10="","",IF(COUNTA('1º P'!B12:B29)=0,"",IF(COUNTA(I12:I29)=0,"",COUNTIF(I12:I29,"=B"))))</f>
        <v>1</v>
      </c>
      <c r="Q34" s="280">
        <f t="shared" si="0"/>
        <v>5.8823529411764705E-2</v>
      </c>
      <c r="R34" s="281"/>
      <c r="S34" s="60">
        <f>IF('1º P'!J10="","",IF(COUNTA('1º P'!B12:B29)=0,"",IF(COUNTA(O12:O29)=0,"",COUNTIF(O12:O29,"=B"))))</f>
        <v>4</v>
      </c>
      <c r="T34" s="280">
        <f t="shared" si="1"/>
        <v>0.23529411764705882</v>
      </c>
      <c r="U34" s="281"/>
      <c r="V34" s="60" t="str">
        <f>IF('1º P'!P10="","",IF(COUNTA('1º P'!B12:B29)=0,"",IF(COUNTA(T12:T29)=0,"",COUNTIF(T12:T29,"=B"))))</f>
        <v/>
      </c>
      <c r="W34" s="280" t="str">
        <f t="shared" si="2"/>
        <v/>
      </c>
      <c r="X34" s="281"/>
      <c r="Y34" s="235" t="str">
        <f>IF('1º P'!U10="","",IF(COUNTA('1º P'!B12:B29)=0,"",IF(COUNTA(Y12:Y29)=0,"",COUNTIF(Y12:Y29,"=B"))))</f>
        <v/>
      </c>
      <c r="Z34" s="280" t="str">
        <f t="shared" si="3"/>
        <v/>
      </c>
      <c r="AA34" s="287"/>
      <c r="AB34" s="60" t="str">
        <f>IF('1º P'!Z10="","",IF(COUNTA('1º P'!B12:B29)=0,"",IF(COUNTA(AB12:AB29)=0,"",COUNTIF(AB12:AB29,"=B"))))</f>
        <v/>
      </c>
      <c r="AC34" s="280" t="str">
        <f t="shared" si="4"/>
        <v/>
      </c>
      <c r="AD34" s="281"/>
    </row>
    <row r="35" spans="1:31" ht="15.75" thickBot="1" x14ac:dyDescent="0.3">
      <c r="M35" s="152"/>
      <c r="N35" s="152"/>
      <c r="O35" s="118" t="s">
        <v>25</v>
      </c>
      <c r="P35" s="61">
        <f>IF('1º P'!J10="","",IF(COUNTA('1º P'!B12:B29)=0,"",IF(COUNTA(I12:I29)=0,"",COUNTIF(I12:I29,"=C"))))</f>
        <v>4</v>
      </c>
      <c r="Q35" s="282">
        <f t="shared" si="0"/>
        <v>0.23529411764705882</v>
      </c>
      <c r="R35" s="283"/>
      <c r="S35" s="61">
        <f>IF('1º P'!J10="","",IF(COUNTA('1º P'!B12:B29)=0,"",IF(COUNTA(O12:O29)=0,"",COUNTIF(O12:O29,"=C"))))</f>
        <v>1</v>
      </c>
      <c r="T35" s="282">
        <f t="shared" si="1"/>
        <v>5.8823529411764705E-2</v>
      </c>
      <c r="U35" s="283"/>
      <c r="V35" s="61" t="str">
        <f>IF('1º P'!P10="","",IF(COUNTA('1º P'!B12:B29)=0,"",IF(COUNTA(T12:T29)=0,"",COUNTIF(T12:T29,"=C"))))</f>
        <v/>
      </c>
      <c r="W35" s="282" t="str">
        <f t="shared" si="2"/>
        <v/>
      </c>
      <c r="X35" s="283"/>
      <c r="Y35" s="236" t="str">
        <f>IF('1º P'!U10="","",IF(COUNTA('1º P'!B12:B29)=0,"",IF(COUNTA(Y12:Y29)=0,"",COUNTIF(Y12:Y29,"=C"))))</f>
        <v/>
      </c>
      <c r="Z35" s="280" t="str">
        <f t="shared" si="3"/>
        <v/>
      </c>
      <c r="AA35" s="287"/>
      <c r="AB35" s="61" t="str">
        <f>IF('1º P'!Z10="","",IF(COUNTA('1º P'!B12:B29)=0,"",IF(COUNTA(AB12:AB29)=0,"",COUNTIF(AB12:AB29,"=C"))))</f>
        <v/>
      </c>
      <c r="AC35" s="282" t="str">
        <f t="shared" si="4"/>
        <v/>
      </c>
      <c r="AD35" s="283"/>
    </row>
    <row r="36" spans="1:31" ht="15" x14ac:dyDescent="0.25">
      <c r="B36" s="15" t="s">
        <v>34</v>
      </c>
      <c r="C36" s="292" t="s">
        <v>26</v>
      </c>
      <c r="D36" s="292"/>
      <c r="E36" s="292"/>
      <c r="F36" s="292"/>
      <c r="G36" s="292"/>
      <c r="H36" s="292"/>
      <c r="I36" s="292"/>
      <c r="J36" s="292"/>
      <c r="K36" s="353" t="str">
        <f>IF('1º P'!K36="","",'1º P'!K36)</f>
        <v>Tacna,</v>
      </c>
      <c r="L36" s="353"/>
      <c r="M36" s="353"/>
      <c r="N36" s="353"/>
      <c r="O36" s="353"/>
      <c r="P36" s="353"/>
      <c r="Q36" s="353"/>
      <c r="R36" s="352">
        <f ca="1">NOW()</f>
        <v>43587.987689814814</v>
      </c>
      <c r="S36" s="352"/>
      <c r="T36" s="352"/>
      <c r="U36" s="352"/>
      <c r="V36" s="352"/>
      <c r="W36" s="352"/>
      <c r="X36" s="352"/>
      <c r="Y36" s="352"/>
      <c r="Z36" s="168"/>
      <c r="AA36" s="168"/>
      <c r="AB36" s="237"/>
      <c r="AC36" s="161"/>
      <c r="AD36" s="161"/>
      <c r="AE36" s="111"/>
    </row>
    <row r="37" spans="1:31" ht="15" x14ac:dyDescent="0.25">
      <c r="B37" s="92" t="str">
        <f>IF(S7="","",S7)</f>
        <v>NORMA LEYTON MAMANI</v>
      </c>
      <c r="C37" s="349" t="str">
        <f>IF('1º P'!C37="","",'1º P'!C37)</f>
        <v>SUBDIRECCIÓN</v>
      </c>
      <c r="D37" s="349"/>
      <c r="E37" s="349"/>
      <c r="F37" s="349"/>
      <c r="G37" s="349"/>
      <c r="H37" s="349"/>
      <c r="I37" s="349"/>
      <c r="J37" s="349"/>
      <c r="S37" s="125" t="s">
        <v>16</v>
      </c>
    </row>
  </sheetData>
  <sheetProtection password="C4F5" sheet="1" objects="1" scenarios="1" sort="0"/>
  <mergeCells count="60">
    <mergeCell ref="Z34:AA34"/>
    <mergeCell ref="AC34:AD34"/>
    <mergeCell ref="Q35:R35"/>
    <mergeCell ref="T35:U35"/>
    <mergeCell ref="Z35:AA35"/>
    <mergeCell ref="AC35:AD35"/>
    <mergeCell ref="Z32:AA32"/>
    <mergeCell ref="AC32:AD32"/>
    <mergeCell ref="M33:N33"/>
    <mergeCell ref="Q33:R33"/>
    <mergeCell ref="T33:U33"/>
    <mergeCell ref="Z33:AA33"/>
    <mergeCell ref="AC33:AD33"/>
    <mergeCell ref="V30:X30"/>
    <mergeCell ref="M31:N31"/>
    <mergeCell ref="Q31:R31"/>
    <mergeCell ref="T31:U31"/>
    <mergeCell ref="AE8:AE11"/>
    <mergeCell ref="M30:N30"/>
    <mergeCell ref="P30:R30"/>
    <mergeCell ref="S30:U30"/>
    <mergeCell ref="Y30:AA30"/>
    <mergeCell ref="AB30:AD30"/>
    <mergeCell ref="Z10:AB10"/>
    <mergeCell ref="Z31:AA31"/>
    <mergeCell ref="AC31:AD31"/>
    <mergeCell ref="C7:O7"/>
    <mergeCell ref="S7:AB7"/>
    <mergeCell ref="A8:A11"/>
    <mergeCell ref="C9:I9"/>
    <mergeCell ref="J9:O9"/>
    <mergeCell ref="P9:T9"/>
    <mergeCell ref="U9:Y9"/>
    <mergeCell ref="B8:B11"/>
    <mergeCell ref="C8:AB8"/>
    <mergeCell ref="Z9:AB9"/>
    <mergeCell ref="C10:I10"/>
    <mergeCell ref="J10:O10"/>
    <mergeCell ref="P10:T10"/>
    <mergeCell ref="U10:Y10"/>
    <mergeCell ref="A4:S4"/>
    <mergeCell ref="T4:X4"/>
    <mergeCell ref="M5:N5"/>
    <mergeCell ref="C6:F6"/>
    <mergeCell ref="S6:V6"/>
    <mergeCell ref="J6:L6"/>
    <mergeCell ref="C37:J37"/>
    <mergeCell ref="W31:X31"/>
    <mergeCell ref="W32:X32"/>
    <mergeCell ref="W33:X33"/>
    <mergeCell ref="W34:X34"/>
    <mergeCell ref="C36:J36"/>
    <mergeCell ref="W35:X35"/>
    <mergeCell ref="M32:N32"/>
    <mergeCell ref="Q32:R32"/>
    <mergeCell ref="T32:U32"/>
    <mergeCell ref="Q34:R34"/>
    <mergeCell ref="T34:U34"/>
    <mergeCell ref="R36:Y36"/>
    <mergeCell ref="K36:Q36"/>
  </mergeCells>
  <conditionalFormatting sqref="O12:O28 C29:AE29">
    <cfRule type="cellIs" dxfId="79" priority="1" operator="equal">
      <formula>"C"</formula>
    </cfRule>
    <cfRule type="cellIs" dxfId="78" priority="2" operator="equal">
      <formula>"B"</formula>
    </cfRule>
    <cfRule type="cellIs" dxfId="77" priority="3" operator="equal">
      <formula>"AD"</formula>
    </cfRule>
    <cfRule type="cellIs" dxfId="76" priority="4" operator="equal">
      <formula>"A"</formula>
    </cfRule>
  </conditionalFormatting>
  <conditionalFormatting sqref="P12:AD28">
    <cfRule type="cellIs" dxfId="75" priority="25" operator="equal">
      <formula>"C"</formula>
    </cfRule>
    <cfRule type="cellIs" dxfId="74" priority="26" operator="equal">
      <formula>"B"</formula>
    </cfRule>
    <cfRule type="cellIs" dxfId="73" priority="27" operator="equal">
      <formula>"AD"</formula>
    </cfRule>
    <cfRule type="cellIs" dxfId="72" priority="28" operator="equal">
      <formula>"A"</formula>
    </cfRule>
  </conditionalFormatting>
  <conditionalFormatting sqref="F12:H28 L12:N28">
    <cfRule type="cellIs" dxfId="71" priority="21" operator="equal">
      <formula>"C"</formula>
    </cfRule>
    <cfRule type="cellIs" dxfId="70" priority="22" operator="equal">
      <formula>"B"</formula>
    </cfRule>
    <cfRule type="cellIs" dxfId="69" priority="23" operator="equal">
      <formula>"AD"</formula>
    </cfRule>
    <cfRule type="cellIs" dxfId="68" priority="24" operator="equal">
      <formula>"A"</formula>
    </cfRule>
  </conditionalFormatting>
  <conditionalFormatting sqref="C12:E28">
    <cfRule type="cellIs" dxfId="67" priority="17" operator="equal">
      <formula>"C"</formula>
    </cfRule>
    <cfRule type="cellIs" dxfId="66" priority="18" operator="equal">
      <formula>"B"</formula>
    </cfRule>
    <cfRule type="cellIs" dxfId="65" priority="19" operator="equal">
      <formula>"AD"</formula>
    </cfRule>
    <cfRule type="cellIs" dxfId="64" priority="20" operator="equal">
      <formula>"A"</formula>
    </cfRule>
  </conditionalFormatting>
  <conditionalFormatting sqref="J12:K28">
    <cfRule type="cellIs" dxfId="63" priority="13" operator="equal">
      <formula>"C"</formula>
    </cfRule>
    <cfRule type="cellIs" dxfId="62" priority="14" operator="equal">
      <formula>"B"</formula>
    </cfRule>
    <cfRule type="cellIs" dxfId="61" priority="15" operator="equal">
      <formula>"AD"</formula>
    </cfRule>
    <cfRule type="cellIs" dxfId="60" priority="16" operator="equal">
      <formula>"A"</formula>
    </cfRule>
  </conditionalFormatting>
  <conditionalFormatting sqref="AE12:AE28">
    <cfRule type="cellIs" dxfId="59" priority="9" operator="equal">
      <formula>"C"</formula>
    </cfRule>
    <cfRule type="cellIs" dxfId="58" priority="10" operator="equal">
      <formula>"B"</formula>
    </cfRule>
    <cfRule type="cellIs" dxfId="57" priority="11" operator="equal">
      <formula>"AD"</formula>
    </cfRule>
    <cfRule type="cellIs" dxfId="56" priority="12" operator="equal">
      <formula>"A"</formula>
    </cfRule>
  </conditionalFormatting>
  <conditionalFormatting sqref="I12:I28">
    <cfRule type="cellIs" dxfId="55" priority="5" operator="equal">
      <formula>"C"</formula>
    </cfRule>
    <cfRule type="cellIs" dxfId="54" priority="6" operator="equal">
      <formula>"B"</formula>
    </cfRule>
    <cfRule type="cellIs" dxfId="53" priority="7" operator="equal">
      <formula>"AD"</formula>
    </cfRule>
    <cfRule type="cellIs" dxfId="52" priority="8" operator="equal">
      <formula>"A"</formula>
    </cfRule>
  </conditionalFormatting>
  <dataValidations xWindow="603" yWindow="171" count="11">
    <dataValidation allowBlank="1" showInputMessage="1" showErrorMessage="1" promptTitle="¡ATENCIÓN!" prompt="Escriba en el Primer Periodo el lugar de la Institución Educativa para que automáticamente se copie en todos los periodos del año, consultas al Profesor Fernando Gamarra Morales (cel: 952290888, RPM: #952290888).(e-mail: fer_gamarra@hotmail.com)" sqref="B3"/>
    <dataValidation allowBlank="1" showInputMessage="1" showErrorMessage="1" promptTitle="¡ATENCIÓN!" prompt="Cualquier cambio que desea hacer en el registro, tendrá que realizarlo en el Primer Periodo para que automaticamente se copie en todos los periodos del año." sqref="C6:F6 S6:V6 C7:O7 T4:X4 J6 M5:N6 B37:J37 K36 S7:AD7"/>
    <dataValidation allowBlank="1" showInputMessage="1" showErrorMessage="1" promptTitle="¡ATENCIÓN!" prompt="Escriba en el Primer Periodo el nombre de la Institución Educativa para que automáticamente se copie en todos los periodos del año, consultas al Profesor Fernando Gamarra Morales (cel: 952290888, RPM: #952290888).(e-mail: fer_gamarra@hotmail.com)" sqref="B1:B2"/>
    <dataValidation allowBlank="1" showInputMessage="1" showErrorMessage="1" promptTitle="¡ATENCIÓN!" prompt="Si desea cambiar las capacidades, tendrá que hacerlo en el Primer Periodo para que automáticamente se copie en todos los demás peridos del año." sqref="C11:H11 J11:N11 P11:S11 U11:X11 Z11:AA11"/>
    <dataValidation allowBlank="1" showInputMessage="1" showErrorMessage="1" promptTitle="¡ATENCIÓN!" prompt="Si desea cambiar las competencias, tendrá que hacerlo en el Primer Periodo para que automáticamente se copie en todos los demás peridos del año." sqref="Z9:AD9"/>
    <dataValidation allowBlank="1" showInputMessage="1" showErrorMessage="1" promptTitle="¡ATENCIÓN!" prompt="Este archivo ha sido diseñado y elaborado por Fernando Gamarra Morales y está protegida contra toda copia indebida sin permiso del autor (CEL: 952290888, RPM: #952290888), (e-mail: fer_gamarra@hotmail.com)." sqref="T38:AE1048576 U37:AE37 S37"/>
    <dataValidation allowBlank="1" showInputMessage="1" showErrorMessage="1" promptTitle="¡ATENCIÓN!" prompt="Si desea cambiar las competencias, deberá hacerlo en el 1º perido para que se cambien en el resto de periodos de todo el año." sqref="C10:AD10"/>
    <dataValidation type="list" allowBlank="1" showInputMessage="1" showErrorMessage="1" errorTitle="¡ATENCIÓN!" error="Sólo puede ingresar valores los siguientes valores: AD, A, B y C." sqref="AB12:AB29">
      <formula1>$A$31:$A$34</formula1>
    </dataValidation>
    <dataValidation allowBlank="1" showInputMessage="1" showErrorMessage="1" promptTitle="¡ATENCIÓN!" prompt="Si desea corregir o agregar el apellido y nombre de un(a) estudiante, tendra que hacerlo en el Primer Periodo para que automáticamente se corriga o agrege en todos los periodos del año." sqref="B12:B29"/>
    <dataValidation type="list" allowBlank="1" showInputMessage="1" showErrorMessage="1" errorTitle="¡ATENCIÓN!" error="Sólo puede ingresar valores los siguientes valores: AD, A, B y C." promptTitle="LAS LETRAS NO SE PROMEDIAN" prompt="Una evaluación formativa de tipo sumativa se centra en conclusiones sobre el nivel de logro de los estudiantes, en base al análisis de evidencias de aprendizaje y del juicio del docente." sqref="AE12:AE29">
      <formula1>$A$31:$A$34</formula1>
    </dataValidation>
    <dataValidation type="list" allowBlank="1" showInputMessage="1" showErrorMessage="1" sqref="Y12:Y29 T12:T29 O12:O29 I12:I29">
      <formula1>$A$31:$A$34</formula1>
    </dataValidation>
  </dataValidations>
  <printOptions horizontalCentered="1"/>
  <pageMargins left="0" right="0" top="0" bottom="0" header="0" footer="0"/>
  <pageSetup paperSize="9" scale="95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03" yWindow="171" count="1">
        <x14:dataValidation type="list" allowBlank="1" showInputMessage="1" showErrorMessage="1">
          <x14:formula1>
            <xm:f>'1º P'!$C$2:$M$2</xm:f>
          </x14:formula1>
          <xm:sqref>C12:H29 J12:N29 P12:S29 U12:X29 Z12:AA29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AF62"/>
  <sheetViews>
    <sheetView zoomScale="110" zoomScaleNormal="110" workbookViewId="0">
      <selection activeCell="H3" sqref="H3"/>
    </sheetView>
  </sheetViews>
  <sheetFormatPr baseColWidth="10" defaultColWidth="0" defaultRowHeight="15" customHeight="1" zeroHeight="1" x14ac:dyDescent="0.25"/>
  <cols>
    <col min="1" max="1" width="3.28515625" style="1" customWidth="1"/>
    <col min="2" max="2" width="40" style="6" customWidth="1"/>
    <col min="3" max="30" width="3.42578125" style="3" customWidth="1"/>
    <col min="31" max="31" width="3.85546875" style="4" hidden="1" customWidth="1"/>
    <col min="32" max="32" width="0.140625" style="3" customWidth="1"/>
    <col min="33" max="16384" width="11.42578125" style="3" hidden="1"/>
  </cols>
  <sheetData>
    <row r="1" spans="1:31" x14ac:dyDescent="0.25">
      <c r="B1" s="27" t="str">
        <f>IF('1º P'!B1="","",'1º P'!B1)</f>
        <v>INSTITUCIÓN EDUCATIVA</v>
      </c>
      <c r="C1" s="17"/>
      <c r="D1" s="17"/>
      <c r="E1" s="17"/>
      <c r="F1" s="2"/>
      <c r="G1" s="2"/>
      <c r="AD1" s="122" t="str">
        <f>'1º P'!AC1</f>
        <v>VERSIÓN: 04·2019</v>
      </c>
    </row>
    <row r="2" spans="1:31" x14ac:dyDescent="0.25">
      <c r="B2" s="27" t="str">
        <f>IF('1º P'!B2="","",'1º P'!B2)</f>
        <v>"GUILLERMO AUZA ARCE"</v>
      </c>
      <c r="C2" s="18"/>
      <c r="D2" s="18"/>
      <c r="E2" s="18"/>
      <c r="F2" s="5"/>
      <c r="G2" s="5"/>
    </row>
    <row r="3" spans="1:31" x14ac:dyDescent="0.25">
      <c r="B3" s="27" t="str">
        <f>IF('1º P'!B3="","",'1º P'!B3)</f>
        <v>TACNA</v>
      </c>
      <c r="C3" s="18"/>
      <c r="D3" s="18"/>
      <c r="E3" s="18"/>
      <c r="F3" s="5"/>
      <c r="G3" s="5"/>
    </row>
    <row r="4" spans="1:31" x14ac:dyDescent="0.25">
      <c r="B4" s="27"/>
      <c r="C4" s="18"/>
      <c r="D4" s="18"/>
      <c r="E4" s="18"/>
      <c r="F4" s="5"/>
      <c r="G4" s="5"/>
    </row>
    <row r="5" spans="1:31" ht="15.75" x14ac:dyDescent="0.25">
      <c r="A5" s="338" t="s">
        <v>40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9" t="str">
        <f>IF('1º P'!T4="","",'1º P'!T4)</f>
        <v>REGULAR</v>
      </c>
      <c r="U5" s="339"/>
      <c r="V5" s="339"/>
      <c r="W5" s="339"/>
      <c r="X5" s="339"/>
      <c r="Y5" s="25"/>
      <c r="Z5" s="25"/>
      <c r="AA5" s="25"/>
      <c r="AB5" s="25"/>
      <c r="AC5" s="25"/>
      <c r="AD5" s="25"/>
      <c r="AE5" s="25"/>
    </row>
    <row r="6" spans="1:31" ht="18.75" x14ac:dyDescent="0.3">
      <c r="L6" s="7" t="s">
        <v>44</v>
      </c>
      <c r="M6" s="340">
        <f ca="1">IF('1º P'!M5="","",'1º P'!M5)</f>
        <v>2019</v>
      </c>
      <c r="N6" s="340"/>
      <c r="O6" s="26"/>
    </row>
    <row r="7" spans="1:31" x14ac:dyDescent="0.25">
      <c r="B7" s="8" t="s">
        <v>9</v>
      </c>
      <c r="C7" s="341" t="str">
        <f>IF('1º P'!C6="","",'1º P'!C6)</f>
        <v>SEXTO</v>
      </c>
      <c r="D7" s="341"/>
      <c r="E7" s="341"/>
      <c r="F7" s="341"/>
      <c r="G7" s="9"/>
      <c r="H7" s="10"/>
      <c r="I7" s="10"/>
      <c r="J7" s="10"/>
      <c r="K7" s="8" t="s">
        <v>10</v>
      </c>
      <c r="L7" s="341" t="str">
        <f>IF('1º P'!J6="","",'1º P'!J6)</f>
        <v>A</v>
      </c>
      <c r="M7" s="341"/>
      <c r="N7" s="341"/>
      <c r="O7" s="10"/>
      <c r="P7" s="10"/>
      <c r="Q7" s="10"/>
      <c r="R7" s="8" t="s">
        <v>12</v>
      </c>
      <c r="S7" s="341" t="str">
        <f>IF('1º P'!S6="","",'1º P'!S6)</f>
        <v/>
      </c>
      <c r="T7" s="341"/>
      <c r="U7" s="341"/>
      <c r="V7" s="341"/>
      <c r="W7" s="28"/>
      <c r="X7" s="28"/>
      <c r="Y7" s="28"/>
      <c r="Z7" s="28"/>
      <c r="AA7" s="28"/>
      <c r="AB7" s="28"/>
      <c r="AC7" s="28"/>
      <c r="AD7" s="28"/>
      <c r="AE7" s="11"/>
    </row>
    <row r="8" spans="1:31" x14ac:dyDescent="0.25">
      <c r="B8" s="8" t="s">
        <v>7</v>
      </c>
      <c r="C8" s="336" t="str">
        <f>IF('1º P'!C7="","",'1º P'!C7)</f>
        <v>EDUCACIÓN RELIGIOSA</v>
      </c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10"/>
      <c r="Q8" s="10"/>
      <c r="R8" s="8" t="s">
        <v>8</v>
      </c>
      <c r="S8" s="336" t="str">
        <f>IF('1º P'!S7="","",'1º P'!S7)</f>
        <v>NORMA LEYTON MAMANI</v>
      </c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11"/>
    </row>
    <row r="9" spans="1:31" x14ac:dyDescent="0.25">
      <c r="A9" s="49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303"/>
    </row>
    <row r="10" spans="1:31" x14ac:dyDescent="0.25">
      <c r="A10" s="49"/>
      <c r="B10" s="50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03"/>
    </row>
    <row r="11" spans="1:31" x14ac:dyDescent="0.25">
      <c r="A11" s="49"/>
      <c r="B11" s="50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03"/>
    </row>
    <row r="12" spans="1:31" x14ac:dyDescent="0.25">
      <c r="A12" s="49"/>
      <c r="B12" s="50"/>
      <c r="C12" s="34"/>
      <c r="D12" s="34"/>
      <c r="E12" s="34"/>
      <c r="F12" s="34"/>
      <c r="G12" s="34"/>
      <c r="H12" s="34"/>
      <c r="I12" s="35"/>
      <c r="J12" s="34"/>
      <c r="K12" s="34"/>
      <c r="L12" s="34"/>
      <c r="M12" s="34"/>
      <c r="N12" s="34"/>
      <c r="O12" s="35"/>
      <c r="P12" s="34"/>
      <c r="Q12" s="34"/>
      <c r="R12" s="34"/>
      <c r="S12" s="34"/>
      <c r="T12" s="35"/>
      <c r="U12" s="34"/>
      <c r="V12" s="34"/>
      <c r="W12" s="34"/>
      <c r="X12" s="34"/>
      <c r="Y12" s="35"/>
      <c r="Z12" s="34"/>
      <c r="AA12" s="34"/>
      <c r="AB12" s="34"/>
      <c r="AC12" s="34"/>
      <c r="AD12" s="35"/>
      <c r="AE12" s="303"/>
    </row>
    <row r="13" spans="1:31" s="12" customFormat="1" ht="12.75" x14ac:dyDescent="0.25">
      <c r="A13" s="36"/>
      <c r="B13" s="37"/>
      <c r="C13" s="38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38"/>
      <c r="O13" s="39"/>
      <c r="P13" s="38"/>
      <c r="Q13" s="38"/>
      <c r="R13" s="38"/>
      <c r="S13" s="38"/>
      <c r="T13" s="39"/>
      <c r="U13" s="38"/>
      <c r="V13" s="38"/>
      <c r="W13" s="38"/>
      <c r="X13" s="38"/>
      <c r="Y13" s="39"/>
      <c r="Z13" s="38"/>
      <c r="AA13" s="38"/>
      <c r="AB13" s="38"/>
      <c r="AC13" s="38"/>
      <c r="AD13" s="39"/>
      <c r="AE13" s="48"/>
    </row>
    <row r="14" spans="1:31" s="13" customFormat="1" x14ac:dyDescent="0.25">
      <c r="A14" s="36"/>
      <c r="B14" s="37"/>
      <c r="C14" s="40"/>
      <c r="D14" s="364" t="s">
        <v>95</v>
      </c>
      <c r="E14" s="364"/>
      <c r="F14" s="364"/>
      <c r="G14" s="364" t="s">
        <v>96</v>
      </c>
      <c r="H14" s="364"/>
      <c r="I14" s="364"/>
      <c r="J14" s="364" t="s">
        <v>97</v>
      </c>
      <c r="K14" s="364"/>
      <c r="L14" s="364"/>
      <c r="M14" s="364" t="s">
        <v>98</v>
      </c>
      <c r="N14" s="364"/>
      <c r="O14" s="364"/>
      <c r="P14" s="364" t="s">
        <v>99</v>
      </c>
      <c r="Q14" s="364"/>
      <c r="R14" s="364"/>
      <c r="S14" s="40"/>
      <c r="T14" s="41"/>
      <c r="U14" s="40"/>
      <c r="V14" s="40"/>
      <c r="W14" s="40"/>
      <c r="X14" s="40"/>
      <c r="Y14" s="41"/>
      <c r="Z14" s="40"/>
      <c r="AA14" s="40"/>
      <c r="AB14" s="40"/>
      <c r="AC14" s="40"/>
      <c r="AD14" s="41"/>
      <c r="AE14" s="41"/>
    </row>
    <row r="15" spans="1:31" s="13" customFormat="1" x14ac:dyDescent="0.25">
      <c r="A15" s="36"/>
      <c r="B15" s="37"/>
      <c r="D15" s="13" t="s">
        <v>36</v>
      </c>
      <c r="E15" s="40" t="s">
        <v>37</v>
      </c>
      <c r="F15" s="40" t="s">
        <v>41</v>
      </c>
      <c r="G15" s="13" t="s">
        <v>36</v>
      </c>
      <c r="H15" s="173" t="s">
        <v>37</v>
      </c>
      <c r="I15" s="173" t="s">
        <v>41</v>
      </c>
      <c r="J15" s="13" t="s">
        <v>36</v>
      </c>
      <c r="K15" s="173" t="s">
        <v>37</v>
      </c>
      <c r="L15" s="173" t="s">
        <v>41</v>
      </c>
      <c r="M15" s="13" t="s">
        <v>36</v>
      </c>
      <c r="N15" s="173" t="s">
        <v>37</v>
      </c>
      <c r="O15" s="173" t="s">
        <v>41</v>
      </c>
      <c r="P15" s="13" t="s">
        <v>36</v>
      </c>
      <c r="Q15" s="173" t="s">
        <v>37</v>
      </c>
      <c r="R15" s="173" t="s">
        <v>41</v>
      </c>
      <c r="S15" s="173"/>
      <c r="T15" s="41"/>
      <c r="U15" s="40"/>
      <c r="V15" s="40"/>
      <c r="W15" s="40"/>
      <c r="X15" s="40"/>
      <c r="Y15" s="41"/>
      <c r="Z15" s="40"/>
      <c r="AA15" s="40"/>
      <c r="AB15" s="40"/>
      <c r="AC15" s="40"/>
      <c r="AD15" s="41"/>
      <c r="AE15" s="41"/>
    </row>
    <row r="16" spans="1:31" s="13" customFormat="1" x14ac:dyDescent="0.25">
      <c r="A16" s="36"/>
      <c r="B16" s="37"/>
      <c r="C16" s="40" t="s">
        <v>31</v>
      </c>
      <c r="D16" s="55">
        <f>'1º P'!Q32</f>
        <v>5.8823529411764705E-2</v>
      </c>
      <c r="E16" s="55">
        <f>'2º P'!Q32</f>
        <v>5.8823529411764705E-2</v>
      </c>
      <c r="F16" s="55">
        <f>'3º P'!Q32</f>
        <v>5.8823529411764705E-2</v>
      </c>
      <c r="G16" s="55">
        <f>'1º P'!T32</f>
        <v>5.8823529411764705E-2</v>
      </c>
      <c r="H16" s="55">
        <f>'2º P'!T32</f>
        <v>0</v>
      </c>
      <c r="I16" s="169">
        <f>'3º P'!T32</f>
        <v>5.8823529411764705E-2</v>
      </c>
      <c r="J16" s="55" t="str">
        <f>'1º P'!W32</f>
        <v/>
      </c>
      <c r="K16" s="55" t="str">
        <f>'2º P'!W32</f>
        <v/>
      </c>
      <c r="L16" s="55" t="str">
        <f>'3º P'!W32</f>
        <v/>
      </c>
      <c r="M16" s="55" t="str">
        <f>'1º P'!Z32</f>
        <v/>
      </c>
      <c r="N16" s="55" t="str">
        <f>'2º P'!Z32</f>
        <v/>
      </c>
      <c r="O16" s="169" t="str">
        <f>'3º P'!Z32</f>
        <v/>
      </c>
      <c r="P16" s="55" t="str">
        <f>IF('1º P'!AC32="","",'1º P'!AC32)</f>
        <v/>
      </c>
      <c r="Q16" s="55" t="str">
        <f>'2º P'!AC32</f>
        <v/>
      </c>
      <c r="R16" s="55" t="str">
        <f>'3º P'!AC32</f>
        <v/>
      </c>
      <c r="S16" s="40"/>
      <c r="T16" s="41"/>
      <c r="U16" s="40"/>
      <c r="V16" s="40"/>
      <c r="W16" s="40"/>
      <c r="X16" s="40"/>
      <c r="Y16" s="41"/>
      <c r="Z16" s="40"/>
      <c r="AA16" s="40"/>
      <c r="AB16" s="40"/>
      <c r="AC16" s="40"/>
      <c r="AD16" s="41"/>
      <c r="AE16" s="41"/>
    </row>
    <row r="17" spans="1:31" s="13" customFormat="1" x14ac:dyDescent="0.25">
      <c r="A17" s="36"/>
      <c r="B17" s="37"/>
      <c r="C17" s="40" t="s">
        <v>11</v>
      </c>
      <c r="D17" s="55">
        <f>'1º P'!Q33</f>
        <v>0.76470588235294112</v>
      </c>
      <c r="E17" s="55">
        <f>'2º P'!Q33</f>
        <v>0.70588235294117652</v>
      </c>
      <c r="F17" s="55">
        <f>'3º P'!Q33</f>
        <v>0.6470588235294118</v>
      </c>
      <c r="G17" s="55">
        <f>'1º P'!T33</f>
        <v>0.76470588235294112</v>
      </c>
      <c r="H17" s="55">
        <f>'2º P'!T33</f>
        <v>0.82352941176470584</v>
      </c>
      <c r="I17" s="169">
        <f>'3º P'!T33</f>
        <v>0.6470588235294118</v>
      </c>
      <c r="J17" s="55" t="str">
        <f>'1º P'!W33</f>
        <v/>
      </c>
      <c r="K17" s="55" t="str">
        <f>'2º P'!W33</f>
        <v/>
      </c>
      <c r="L17" s="55" t="str">
        <f>'3º P'!W33</f>
        <v/>
      </c>
      <c r="M17" s="55" t="str">
        <f>'1º P'!Z33</f>
        <v/>
      </c>
      <c r="N17" s="55" t="str">
        <f>'2º P'!Z33</f>
        <v/>
      </c>
      <c r="O17" s="169" t="str">
        <f>'3º P'!Z33</f>
        <v/>
      </c>
      <c r="P17" s="55" t="str">
        <f>'1º P'!AC33</f>
        <v/>
      </c>
      <c r="Q17" s="55" t="str">
        <f>'2º P'!AC33</f>
        <v/>
      </c>
      <c r="R17" s="55" t="str">
        <f>'3º P'!AC33</f>
        <v/>
      </c>
      <c r="S17" s="40"/>
      <c r="T17" s="41"/>
      <c r="U17" s="40"/>
      <c r="V17" s="40"/>
      <c r="W17" s="40"/>
      <c r="X17" s="40"/>
      <c r="Y17" s="41"/>
      <c r="Z17" s="40"/>
      <c r="AA17" s="40"/>
      <c r="AB17" s="40"/>
      <c r="AC17" s="40"/>
      <c r="AD17" s="41"/>
      <c r="AE17" s="41"/>
    </row>
    <row r="18" spans="1:31" s="13" customFormat="1" x14ac:dyDescent="0.25">
      <c r="A18" s="36"/>
      <c r="B18" s="37"/>
      <c r="C18" s="40" t="s">
        <v>32</v>
      </c>
      <c r="D18" s="55">
        <f>'1º P'!Q34</f>
        <v>0.11764705882352941</v>
      </c>
      <c r="E18" s="55">
        <f>'2º P'!Q34</f>
        <v>5.8823529411764705E-2</v>
      </c>
      <c r="F18" s="55">
        <f>'3º P'!Q34</f>
        <v>5.8823529411764705E-2</v>
      </c>
      <c r="G18" s="55">
        <f>'1º P'!T34</f>
        <v>5.8823529411764705E-2</v>
      </c>
      <c r="H18" s="55">
        <f>'2º P'!T34</f>
        <v>0.11764705882352941</v>
      </c>
      <c r="I18" s="169">
        <f>'3º P'!T34</f>
        <v>0.23529411764705882</v>
      </c>
      <c r="J18" s="55" t="str">
        <f>'1º P'!W34</f>
        <v/>
      </c>
      <c r="K18" s="55" t="str">
        <f>'2º P'!W34</f>
        <v/>
      </c>
      <c r="L18" s="55" t="str">
        <f>'3º P'!W34</f>
        <v/>
      </c>
      <c r="M18" s="55" t="str">
        <f>'1º P'!Z34</f>
        <v/>
      </c>
      <c r="N18" s="55" t="str">
        <f>'2º P'!Z34</f>
        <v/>
      </c>
      <c r="O18" s="169" t="str">
        <f>'3º P'!Z34</f>
        <v/>
      </c>
      <c r="P18" s="55" t="str">
        <f>'1º P'!AC34</f>
        <v/>
      </c>
      <c r="Q18" s="55" t="str">
        <f>'2º P'!AC34</f>
        <v/>
      </c>
      <c r="R18" s="55" t="str">
        <f>'3º P'!AC34</f>
        <v/>
      </c>
      <c r="S18" s="40"/>
      <c r="T18" s="41"/>
      <c r="U18" s="40"/>
      <c r="V18" s="40"/>
      <c r="W18" s="40"/>
      <c r="X18" s="40"/>
      <c r="Y18" s="41"/>
      <c r="Z18" s="40"/>
      <c r="AA18" s="40"/>
      <c r="AB18" s="40"/>
      <c r="AC18" s="40"/>
      <c r="AD18" s="41"/>
      <c r="AE18" s="41"/>
    </row>
    <row r="19" spans="1:31" s="13" customFormat="1" x14ac:dyDescent="0.25">
      <c r="A19" s="36"/>
      <c r="B19" s="37"/>
      <c r="C19" s="40" t="s">
        <v>33</v>
      </c>
      <c r="D19" s="55">
        <f>'1º P'!Q35</f>
        <v>5.8823529411764705E-2</v>
      </c>
      <c r="E19" s="55">
        <f>'2º P'!Q35</f>
        <v>0.17647058823529413</v>
      </c>
      <c r="F19" s="55">
        <f>'3º P'!Q35</f>
        <v>0.23529411764705882</v>
      </c>
      <c r="G19" s="55">
        <f>'1º P'!T35</f>
        <v>0.11764705882352941</v>
      </c>
      <c r="H19" s="55">
        <f>'2º P'!T35</f>
        <v>5.8823529411764705E-2</v>
      </c>
      <c r="I19" s="169">
        <f>'3º P'!T35</f>
        <v>5.8823529411764705E-2</v>
      </c>
      <c r="J19" s="55" t="str">
        <f>'1º P'!W35</f>
        <v/>
      </c>
      <c r="K19" s="55" t="str">
        <f>'2º P'!W35</f>
        <v/>
      </c>
      <c r="L19" s="55" t="str">
        <f>'3º P'!W35</f>
        <v/>
      </c>
      <c r="M19" s="55" t="str">
        <f>'1º P'!Z35</f>
        <v/>
      </c>
      <c r="N19" s="55" t="str">
        <f>'2º P'!Z35</f>
        <v/>
      </c>
      <c r="O19" s="169" t="str">
        <f>'3º P'!Z35</f>
        <v/>
      </c>
      <c r="P19" s="55" t="str">
        <f>'1º P'!AC35</f>
        <v/>
      </c>
      <c r="Q19" s="55" t="str">
        <f>'2º P'!AC35</f>
        <v/>
      </c>
      <c r="R19" s="55" t="str">
        <f>'3º P'!AC35</f>
        <v/>
      </c>
      <c r="S19" s="40"/>
      <c r="T19" s="41"/>
      <c r="U19" s="40"/>
      <c r="V19" s="40"/>
      <c r="W19" s="40"/>
      <c r="X19" s="40"/>
      <c r="Y19" s="41"/>
      <c r="Z19" s="40"/>
      <c r="AA19" s="40"/>
      <c r="AB19" s="40"/>
      <c r="AC19" s="40"/>
      <c r="AD19" s="41"/>
      <c r="AE19" s="41"/>
    </row>
    <row r="20" spans="1:31" s="13" customFormat="1" x14ac:dyDescent="0.25">
      <c r="A20" s="36"/>
      <c r="B20" s="37"/>
      <c r="C20" s="40"/>
      <c r="D20" s="40"/>
      <c r="E20" s="40"/>
      <c r="F20" s="40"/>
      <c r="G20" s="40"/>
      <c r="H20" s="40"/>
      <c r="I20" s="41"/>
      <c r="J20" s="40"/>
      <c r="K20" s="40"/>
      <c r="L20" s="40"/>
      <c r="M20" s="40"/>
      <c r="N20" s="40"/>
      <c r="O20" s="41"/>
      <c r="P20" s="40"/>
      <c r="Q20" s="40"/>
      <c r="R20" s="40"/>
      <c r="S20" s="40"/>
      <c r="T20" s="41"/>
      <c r="U20" s="40"/>
      <c r="V20" s="40"/>
      <c r="W20" s="40"/>
      <c r="X20" s="40"/>
      <c r="Y20" s="41"/>
      <c r="Z20" s="40"/>
      <c r="AA20" s="40"/>
      <c r="AB20" s="40"/>
      <c r="AC20" s="40"/>
      <c r="AD20" s="41"/>
      <c r="AE20" s="41"/>
    </row>
    <row r="21" spans="1:31" s="13" customFormat="1" x14ac:dyDescent="0.25">
      <c r="A21" s="36"/>
      <c r="B21" s="37"/>
      <c r="C21" s="31"/>
      <c r="D21" s="32"/>
      <c r="E21" s="32"/>
      <c r="F21" s="40"/>
      <c r="G21" s="40"/>
      <c r="H21" s="40"/>
      <c r="I21" s="41"/>
      <c r="J21" s="40"/>
      <c r="K21" s="40"/>
      <c r="L21" s="40"/>
      <c r="M21" s="40"/>
      <c r="N21" s="40"/>
      <c r="O21" s="41"/>
      <c r="P21" s="40"/>
      <c r="Q21" s="40"/>
      <c r="R21" s="40"/>
      <c r="S21" s="40"/>
      <c r="T21" s="41"/>
      <c r="U21" s="40"/>
      <c r="V21" s="40"/>
      <c r="W21" s="40"/>
      <c r="X21" s="40"/>
      <c r="Y21" s="41"/>
      <c r="Z21" s="40"/>
      <c r="AA21" s="40"/>
      <c r="AB21" s="40"/>
      <c r="AC21" s="40"/>
      <c r="AD21" s="41"/>
      <c r="AE21" s="41"/>
    </row>
    <row r="22" spans="1:31" s="13" customFormat="1" x14ac:dyDescent="0.25">
      <c r="A22" s="36"/>
      <c r="B22" s="37"/>
      <c r="C22" s="29"/>
      <c r="D22" s="30"/>
      <c r="E22" s="33"/>
      <c r="F22" s="55"/>
      <c r="G22" s="40"/>
      <c r="H22" s="40"/>
      <c r="I22" s="41"/>
      <c r="J22" s="40"/>
      <c r="K22" s="40"/>
      <c r="L22" s="40"/>
      <c r="M22" s="40"/>
      <c r="N22" s="40"/>
      <c r="O22" s="41"/>
      <c r="P22" s="40"/>
      <c r="Q22" s="40"/>
      <c r="R22" s="40"/>
      <c r="S22" s="40"/>
      <c r="T22" s="41"/>
      <c r="U22" s="40"/>
      <c r="V22" s="40"/>
      <c r="W22" s="40"/>
      <c r="X22" s="40"/>
      <c r="Y22" s="41"/>
      <c r="Z22" s="40"/>
      <c r="AA22" s="40"/>
      <c r="AB22" s="40"/>
      <c r="AC22" s="40"/>
      <c r="AD22" s="41"/>
      <c r="AE22" s="41"/>
    </row>
    <row r="23" spans="1:31" s="13" customFormat="1" x14ac:dyDescent="0.25">
      <c r="A23" s="36"/>
      <c r="B23" s="37"/>
      <c r="C23" s="29"/>
      <c r="D23" s="30"/>
      <c r="E23" s="33"/>
      <c r="F23" s="55"/>
      <c r="G23" s="40"/>
      <c r="H23" s="40"/>
      <c r="I23" s="41"/>
      <c r="J23" s="40"/>
      <c r="K23" s="40"/>
      <c r="L23" s="40"/>
      <c r="M23" s="40"/>
      <c r="N23" s="40"/>
      <c r="O23" s="41"/>
      <c r="P23" s="40"/>
      <c r="Q23" s="40"/>
      <c r="R23" s="40"/>
      <c r="S23" s="40"/>
      <c r="T23" s="41"/>
      <c r="U23" s="40"/>
      <c r="V23" s="40"/>
      <c r="W23" s="40"/>
      <c r="X23" s="40"/>
      <c r="Y23" s="41"/>
      <c r="Z23" s="40"/>
      <c r="AA23" s="40"/>
      <c r="AB23" s="40"/>
      <c r="AC23" s="40"/>
      <c r="AD23" s="41"/>
      <c r="AE23" s="41"/>
    </row>
    <row r="24" spans="1:31" s="13" customFormat="1" x14ac:dyDescent="0.25">
      <c r="A24" s="36"/>
      <c r="B24" s="37"/>
      <c r="C24" s="29"/>
      <c r="D24" s="30"/>
      <c r="E24" s="33"/>
      <c r="F24" s="55"/>
      <c r="G24" s="40"/>
      <c r="H24" s="40"/>
      <c r="I24" s="41"/>
      <c r="J24" s="40"/>
      <c r="K24" s="40"/>
      <c r="L24" s="40"/>
      <c r="M24" s="40"/>
      <c r="N24" s="40"/>
      <c r="O24" s="41"/>
      <c r="P24" s="40"/>
      <c r="Q24" s="40"/>
      <c r="R24" s="40"/>
      <c r="S24" s="40"/>
      <c r="T24" s="41"/>
      <c r="U24" s="40"/>
      <c r="V24" s="40"/>
      <c r="W24" s="40"/>
      <c r="X24" s="40"/>
      <c r="Y24" s="41"/>
      <c r="Z24" s="40"/>
      <c r="AA24" s="40"/>
      <c r="AB24" s="40"/>
      <c r="AC24" s="40"/>
      <c r="AD24" s="41"/>
      <c r="AE24" s="41"/>
    </row>
    <row r="25" spans="1:31" s="13" customFormat="1" x14ac:dyDescent="0.25">
      <c r="A25" s="36"/>
      <c r="B25" s="37"/>
      <c r="C25" s="29"/>
      <c r="D25" s="30"/>
      <c r="E25" s="33"/>
      <c r="F25" s="55"/>
      <c r="G25" s="40"/>
      <c r="H25" s="40"/>
      <c r="I25" s="41"/>
      <c r="J25" s="40"/>
      <c r="K25" s="40"/>
      <c r="L25" s="40"/>
      <c r="M25" s="40"/>
      <c r="N25" s="40"/>
      <c r="O25" s="41"/>
      <c r="P25" s="40"/>
      <c r="Q25" s="40"/>
      <c r="R25" s="40"/>
      <c r="S25" s="40"/>
      <c r="T25" s="41"/>
      <c r="U25" s="40"/>
      <c r="V25" s="40"/>
      <c r="W25" s="40"/>
      <c r="X25" s="40"/>
      <c r="Y25" s="41"/>
      <c r="Z25" s="40"/>
      <c r="AA25" s="40"/>
      <c r="AB25" s="40"/>
      <c r="AC25" s="40"/>
      <c r="AD25" s="41"/>
      <c r="AE25" s="41"/>
    </row>
    <row r="26" spans="1:31" s="13" customFormat="1" x14ac:dyDescent="0.25">
      <c r="A26" s="36"/>
      <c r="B26" s="37"/>
      <c r="C26" s="40"/>
      <c r="D26" s="40"/>
      <c r="E26" s="40"/>
      <c r="F26" s="40"/>
      <c r="G26" s="40"/>
      <c r="H26" s="40"/>
      <c r="I26" s="41"/>
      <c r="J26" s="40"/>
      <c r="K26" s="40"/>
      <c r="L26" s="40"/>
      <c r="M26" s="40"/>
      <c r="N26" s="40"/>
      <c r="O26" s="41"/>
      <c r="P26" s="40"/>
      <c r="Q26" s="40"/>
      <c r="R26" s="40"/>
      <c r="S26" s="40"/>
      <c r="T26" s="41"/>
      <c r="U26" s="40"/>
      <c r="V26" s="40"/>
      <c r="W26" s="40"/>
      <c r="X26" s="40"/>
      <c r="Y26" s="41"/>
      <c r="Z26" s="40"/>
      <c r="AA26" s="40"/>
      <c r="AB26" s="40"/>
      <c r="AC26" s="40"/>
      <c r="AD26" s="41"/>
      <c r="AE26" s="41"/>
    </row>
    <row r="27" spans="1:31" s="13" customFormat="1" x14ac:dyDescent="0.25">
      <c r="A27" s="36"/>
      <c r="B27" s="37"/>
      <c r="C27" s="40"/>
      <c r="D27" s="40"/>
      <c r="E27" s="40"/>
      <c r="F27" s="40"/>
      <c r="G27" s="40"/>
      <c r="H27" s="40"/>
      <c r="I27" s="41"/>
      <c r="J27" s="40"/>
      <c r="K27" s="40"/>
      <c r="L27" s="40"/>
      <c r="M27" s="40"/>
      <c r="N27" s="40"/>
      <c r="O27" s="41"/>
      <c r="P27" s="40"/>
      <c r="Q27" s="40"/>
      <c r="R27" s="40"/>
      <c r="S27" s="40"/>
      <c r="T27" s="41"/>
      <c r="U27" s="40"/>
      <c r="V27" s="40"/>
      <c r="W27" s="40"/>
      <c r="X27" s="40"/>
      <c r="Y27" s="41"/>
      <c r="Z27" s="40"/>
      <c r="AA27" s="40"/>
      <c r="AB27" s="40"/>
      <c r="AC27" s="40"/>
      <c r="AD27" s="41"/>
      <c r="AE27" s="41"/>
    </row>
    <row r="28" spans="1:31" x14ac:dyDescent="0.25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6"/>
      <c r="O28" s="47"/>
      <c r="P28" s="333"/>
      <c r="Q28" s="333"/>
      <c r="R28" s="44"/>
      <c r="S28" s="44"/>
      <c r="T28" s="44"/>
      <c r="U28" s="46"/>
      <c r="V28" s="47"/>
      <c r="W28" s="334"/>
      <c r="X28" s="334"/>
      <c r="Y28" s="44"/>
      <c r="Z28" s="335"/>
      <c r="AA28" s="335"/>
      <c r="AB28" s="335"/>
      <c r="AC28" s="335"/>
      <c r="AD28" s="335"/>
      <c r="AE28" s="45"/>
    </row>
    <row r="29" spans="1:31" x14ac:dyDescent="0.25">
      <c r="A29" s="4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6"/>
      <c r="O29" s="47"/>
      <c r="P29" s="333"/>
      <c r="Q29" s="333"/>
      <c r="R29" s="44"/>
      <c r="S29" s="44"/>
      <c r="T29" s="44"/>
      <c r="U29" s="46"/>
      <c r="V29" s="47"/>
      <c r="W29" s="334"/>
      <c r="X29" s="334"/>
      <c r="Y29" s="44"/>
      <c r="Z29" s="335"/>
      <c r="AA29" s="335"/>
      <c r="AB29" s="335"/>
      <c r="AC29" s="335"/>
      <c r="AD29" s="335"/>
      <c r="AE29" s="45"/>
    </row>
    <row r="30" spans="1:31" x14ac:dyDescent="0.25">
      <c r="A30" s="36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6"/>
      <c r="V30" s="47"/>
      <c r="W30" s="334"/>
      <c r="X30" s="334"/>
      <c r="Y30" s="44"/>
      <c r="Z30" s="335"/>
      <c r="AA30" s="335"/>
      <c r="AB30" s="335"/>
      <c r="AC30" s="335"/>
      <c r="AD30" s="335"/>
      <c r="AE30" s="45"/>
    </row>
    <row r="31" spans="1:31" x14ac:dyDescent="0.25"/>
    <row r="32" spans="1:31" x14ac:dyDescent="0.25">
      <c r="B32" s="15"/>
      <c r="C32" s="292"/>
      <c r="D32" s="292"/>
      <c r="E32" s="292"/>
      <c r="F32" s="292"/>
      <c r="G32" s="292"/>
      <c r="H32" s="292"/>
      <c r="I32" s="292"/>
      <c r="J32" s="292"/>
      <c r="M32" s="56"/>
      <c r="N32" s="56"/>
      <c r="O32" s="56"/>
      <c r="P32" s="56"/>
      <c r="Q32" s="56"/>
      <c r="R32" s="56"/>
      <c r="S32" s="56"/>
      <c r="T32" s="70" t="str">
        <f>IF('1º P'!K36="","",'1º P'!K36)</f>
        <v>Tacna,</v>
      </c>
      <c r="U32" s="330">
        <f ca="1">NOW()</f>
        <v>43587.987689814814</v>
      </c>
      <c r="V32" s="330"/>
      <c r="W32" s="330"/>
      <c r="X32" s="330"/>
      <c r="Y32" s="330"/>
      <c r="Z32" s="330"/>
      <c r="AA32" s="330"/>
      <c r="AB32" s="330"/>
      <c r="AC32" s="330"/>
      <c r="AD32" s="330"/>
    </row>
    <row r="33" spans="1:31" x14ac:dyDescent="0.25">
      <c r="A33" s="3"/>
      <c r="B33" s="23"/>
      <c r="C33" s="56"/>
      <c r="D33" s="56"/>
      <c r="E33" s="56"/>
      <c r="F33" s="56"/>
      <c r="G33" s="56"/>
      <c r="H33" s="56"/>
      <c r="I33" s="56"/>
      <c r="J33" s="56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E33" s="3"/>
    </row>
    <row r="34" spans="1:31" x14ac:dyDescent="0.25">
      <c r="A34" s="3"/>
      <c r="B34" s="15" t="s">
        <v>53</v>
      </c>
      <c r="J34" s="68" t="s">
        <v>26</v>
      </c>
      <c r="AE34" s="3"/>
    </row>
    <row r="35" spans="1:31" x14ac:dyDescent="0.25">
      <c r="A35" s="3"/>
      <c r="B35" s="72" t="str">
        <f>IF('1º P'!S7="","",'1º P'!S7)</f>
        <v>NORMA LEYTON MAMANI</v>
      </c>
      <c r="J35" s="69" t="str">
        <f>IF('1º P'!C37="","",'1º P'!C37)</f>
        <v>SUBDIRECCIÓN</v>
      </c>
      <c r="R35" s="16"/>
      <c r="AE35" s="3"/>
    </row>
    <row r="36" spans="1:31" x14ac:dyDescent="0.25">
      <c r="A36" s="3"/>
      <c r="R36" s="125" t="s">
        <v>54</v>
      </c>
      <c r="AE36" s="3"/>
    </row>
    <row r="37" spans="1:31" hidden="1" x14ac:dyDescent="0.25">
      <c r="A37" s="3"/>
      <c r="AE37" s="3"/>
    </row>
    <row r="38" spans="1:31" hidden="1" x14ac:dyDescent="0.25">
      <c r="A38" s="3"/>
      <c r="AE38" s="3"/>
    </row>
    <row r="39" spans="1:31" hidden="1" x14ac:dyDescent="0.25">
      <c r="A39" s="3"/>
      <c r="AE39" s="3"/>
    </row>
    <row r="40" spans="1:31" hidden="1" x14ac:dyDescent="0.25">
      <c r="A40" s="3"/>
      <c r="AE40" s="3"/>
    </row>
    <row r="41" spans="1:31" hidden="1" x14ac:dyDescent="0.25">
      <c r="A41" s="3"/>
      <c r="AE41" s="3"/>
    </row>
    <row r="42" spans="1:31" hidden="1" x14ac:dyDescent="0.25">
      <c r="A42" s="3"/>
      <c r="AE42" s="3"/>
    </row>
    <row r="43" spans="1:31" hidden="1" x14ac:dyDescent="0.25">
      <c r="A43" s="3"/>
      <c r="AE43" s="3"/>
    </row>
    <row r="44" spans="1:31" hidden="1" x14ac:dyDescent="0.25">
      <c r="A44" s="3"/>
      <c r="AE44" s="3"/>
    </row>
    <row r="45" spans="1:31" hidden="1" x14ac:dyDescent="0.25">
      <c r="A45" s="3"/>
      <c r="AE45" s="3"/>
    </row>
    <row r="46" spans="1:31" hidden="1" x14ac:dyDescent="0.25">
      <c r="A46" s="3"/>
      <c r="AE46" s="3"/>
    </row>
    <row r="47" spans="1:31" hidden="1" x14ac:dyDescent="0.25">
      <c r="A47" s="3"/>
      <c r="AE47" s="3"/>
    </row>
    <row r="48" spans="1:31" hidden="1" x14ac:dyDescent="0.25">
      <c r="A48" s="3"/>
      <c r="AE48" s="3"/>
    </row>
    <row r="49" s="3" customFormat="1" hidden="1" x14ac:dyDescent="0.25"/>
    <row r="50" s="3" customFormat="1" hidden="1" x14ac:dyDescent="0.25"/>
    <row r="51" s="3" customFormat="1" hidden="1" x14ac:dyDescent="0.25"/>
    <row r="52" s="3" customFormat="1" hidden="1" x14ac:dyDescent="0.25"/>
    <row r="53" s="3" customFormat="1" hidden="1" x14ac:dyDescent="0.25"/>
    <row r="54" s="3" customFormat="1" hidden="1" x14ac:dyDescent="0.25"/>
    <row r="55" s="3" customFormat="1" hidden="1" x14ac:dyDescent="0.25"/>
    <row r="56" s="3" customFormat="1" hidden="1" x14ac:dyDescent="0.25"/>
    <row r="57" s="3" customFormat="1" hidden="1" x14ac:dyDescent="0.25"/>
    <row r="58" s="3" customFormat="1" hidden="1" x14ac:dyDescent="0.25"/>
    <row r="59" s="3" customFormat="1" hidden="1" x14ac:dyDescent="0.25"/>
    <row r="60" s="3" customFormat="1" hidden="1" x14ac:dyDescent="0.25"/>
    <row r="61" s="3" customFormat="1" hidden="1" x14ac:dyDescent="0.25"/>
    <row r="62" s="3" customFormat="1" hidden="1" x14ac:dyDescent="0.25"/>
  </sheetData>
  <sheetProtection password="C4F5" sheet="1" scenarios="1"/>
  <mergeCells count="33">
    <mergeCell ref="S33:AB33"/>
    <mergeCell ref="A5:S5"/>
    <mergeCell ref="T5:X5"/>
    <mergeCell ref="M6:N6"/>
    <mergeCell ref="C7:F7"/>
    <mergeCell ref="L7:N7"/>
    <mergeCell ref="S7:V7"/>
    <mergeCell ref="C8:O8"/>
    <mergeCell ref="S8:AD8"/>
    <mergeCell ref="C32:J32"/>
    <mergeCell ref="P28:Q28"/>
    <mergeCell ref="W28:X28"/>
    <mergeCell ref="Z28:AD30"/>
    <mergeCell ref="P29:Q29"/>
    <mergeCell ref="M14:O14"/>
    <mergeCell ref="W30:X30"/>
    <mergeCell ref="U32:AD32"/>
    <mergeCell ref="AE9:AE12"/>
    <mergeCell ref="W29:X29"/>
    <mergeCell ref="P14:R14"/>
    <mergeCell ref="U11:Y11"/>
    <mergeCell ref="Z11:AD11"/>
    <mergeCell ref="C10:I10"/>
    <mergeCell ref="J10:O10"/>
    <mergeCell ref="P10:T10"/>
    <mergeCell ref="U10:Y10"/>
    <mergeCell ref="Z10:AD10"/>
    <mergeCell ref="D14:F14"/>
    <mergeCell ref="G14:I14"/>
    <mergeCell ref="C11:I11"/>
    <mergeCell ref="J11:O11"/>
    <mergeCell ref="P11:T11"/>
    <mergeCell ref="J14:L14"/>
  </mergeCells>
  <conditionalFormatting sqref="E15:F15 C13:AE13 C14:D14 G14 J14 M14 P14 S14:AE15 C16:AE27">
    <cfRule type="cellIs" dxfId="51" priority="17" operator="equal">
      <formula>"C"</formula>
    </cfRule>
    <cfRule type="cellIs" dxfId="50" priority="18" operator="equal">
      <formula>"B"</formula>
    </cfRule>
    <cfRule type="cellIs" dxfId="49" priority="19" operator="equal">
      <formula>"AD"</formula>
    </cfRule>
    <cfRule type="cellIs" dxfId="48" priority="20" operator="equal">
      <formula>"A"</formula>
    </cfRule>
  </conditionalFormatting>
  <conditionalFormatting sqref="H15:I15">
    <cfRule type="cellIs" dxfId="47" priority="13" operator="equal">
      <formula>"C"</formula>
    </cfRule>
    <cfRule type="cellIs" dxfId="46" priority="14" operator="equal">
      <formula>"B"</formula>
    </cfRule>
    <cfRule type="cellIs" dxfId="45" priority="15" operator="equal">
      <formula>"AD"</formula>
    </cfRule>
    <cfRule type="cellIs" dxfId="44" priority="16" operator="equal">
      <formula>"A"</formula>
    </cfRule>
  </conditionalFormatting>
  <conditionalFormatting sqref="K15:L15">
    <cfRule type="cellIs" dxfId="43" priority="9" operator="equal">
      <formula>"C"</formula>
    </cfRule>
    <cfRule type="cellIs" dxfId="42" priority="10" operator="equal">
      <formula>"B"</formula>
    </cfRule>
    <cfRule type="cellIs" dxfId="41" priority="11" operator="equal">
      <formula>"AD"</formula>
    </cfRule>
    <cfRule type="cellIs" dxfId="40" priority="12" operator="equal">
      <formula>"A"</formula>
    </cfRule>
  </conditionalFormatting>
  <conditionalFormatting sqref="N15:O15">
    <cfRule type="cellIs" dxfId="39" priority="5" operator="equal">
      <formula>"C"</formula>
    </cfRule>
    <cfRule type="cellIs" dxfId="38" priority="6" operator="equal">
      <formula>"B"</formula>
    </cfRule>
    <cfRule type="cellIs" dxfId="37" priority="7" operator="equal">
      <formula>"AD"</formula>
    </cfRule>
    <cfRule type="cellIs" dxfId="36" priority="8" operator="equal">
      <formula>"A"</formula>
    </cfRule>
  </conditionalFormatting>
  <conditionalFormatting sqref="Q15:R15">
    <cfRule type="cellIs" dxfId="35" priority="1" operator="equal">
      <formula>"C"</formula>
    </cfRule>
    <cfRule type="cellIs" dxfId="34" priority="2" operator="equal">
      <formula>"B"</formula>
    </cfRule>
    <cfRule type="cellIs" dxfId="33" priority="3" operator="equal">
      <formula>"AD"</formula>
    </cfRule>
    <cfRule type="cellIs" dxfId="32" priority="4" operator="equal">
      <formula>"A"</formula>
    </cfRule>
  </conditionalFormatting>
  <dataValidations count="4">
    <dataValidation allowBlank="1" showInputMessage="1" showErrorMessage="1" promptTitle="¡ATENCIÓN!" prompt="Este archivo ha sido diseñado y elaborado por Fernando Gamarra Morales y está protegida contra toda copia indebida sin permiso del autor (CEL: 952290888, RPM: *122826), (e-mail: fer_gamarra@hotmail.com)." sqref="AE33"/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*122826).(e-mail: fer_gamarra@hotmail.com)" sqref="B4"/>
    <dataValidation allowBlank="1" showInputMessage="1" showErrorMessage="1" promptTitle="¡ATENCIÓN!" prompt="Este archivo ha sido diseñado y elaborado por Fernando Gamarra Morales y está protegido contra toda copia indebida sin permiso del autor (CEL: 952290888, RPM: #952290888), (e-mail: fer_gamarra@hotmail.com)." sqref="R36:AD36"/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#952290888).(e-mail: fer_gamarra@hotmail.com)" sqref="B1:B3"/>
  </dataValidations>
  <printOptions horizontalCentered="1" verticalCentered="1"/>
  <pageMargins left="0" right="0" top="0" bottom="0" header="0" footer="0"/>
  <pageSetup paperSize="9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3" shapeId="6145" r:id="rId4">
          <objectPr defaultSize="0" autoPict="0" r:id="rId5">
            <anchor moveWithCells="1" sizeWithCells="1">
              <from>
                <xdr:col>0</xdr:col>
                <xdr:colOff>123825</xdr:colOff>
                <xdr:row>0</xdr:row>
                <xdr:rowOff>0</xdr:rowOff>
              </from>
              <to>
                <xdr:col>1</xdr:col>
                <xdr:colOff>400050</xdr:colOff>
                <xdr:row>3</xdr:row>
                <xdr:rowOff>161925</xdr:rowOff>
              </to>
            </anchor>
          </objectPr>
        </oleObject>
      </mc:Choice>
      <mc:Fallback>
        <oleObject progId="CorelDRAW.Graphic.13" shapeId="61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XFD37"/>
  <sheetViews>
    <sheetView tabSelected="1" zoomScale="120" zoomScaleNormal="120" workbookViewId="0">
      <selection activeCell="M5" sqref="M5:N5"/>
    </sheetView>
  </sheetViews>
  <sheetFormatPr baseColWidth="10" defaultColWidth="11.42578125" defaultRowHeight="0" customHeight="1" zeroHeight="1" x14ac:dyDescent="0.25"/>
  <cols>
    <col min="1" max="1" width="3.28515625" style="1" customWidth="1"/>
    <col min="2" max="2" width="40" style="6" customWidth="1"/>
    <col min="3" max="28" width="3.7109375" style="3" customWidth="1"/>
    <col min="29" max="30" width="3.7109375" style="44" customWidth="1"/>
    <col min="31" max="31" width="0.140625" style="45" customWidth="1"/>
    <col min="32" max="32" width="0.28515625" style="3" hidden="1" customWidth="1"/>
    <col min="33" max="16383" width="0" style="3" hidden="1" customWidth="1"/>
    <col min="16384" max="16384" width="0.140625" style="3" customWidth="1"/>
  </cols>
  <sheetData>
    <row r="1" spans="1:32 16384:16384" ht="10.5" customHeight="1" x14ac:dyDescent="0.25">
      <c r="B1" s="90" t="str">
        <f>IF('1º P'!B1="","",'1º P'!B1)</f>
        <v>INSTITUCIÓN EDUCATIVA</v>
      </c>
      <c r="C1" s="17"/>
      <c r="D1" s="17"/>
      <c r="E1" s="17"/>
      <c r="F1" s="2"/>
      <c r="G1" s="2"/>
      <c r="X1" s="121"/>
      <c r="Y1" s="121"/>
      <c r="Z1" s="121"/>
      <c r="AA1" s="121"/>
      <c r="AD1" s="162" t="str">
        <f>'1º P'!AC1</f>
        <v>VERSIÓN: 04·2019</v>
      </c>
    </row>
    <row r="2" spans="1:32 16384:16384" ht="10.5" customHeight="1" x14ac:dyDescent="0.25">
      <c r="B2" s="90" t="str">
        <f>IF('1º P'!B2="","",'1º P'!B2)</f>
        <v>"GUILLERMO AUZA ARCE"</v>
      </c>
      <c r="C2" s="18"/>
      <c r="D2" s="18"/>
      <c r="E2" s="18"/>
      <c r="F2" s="5"/>
      <c r="G2" s="5"/>
    </row>
    <row r="3" spans="1:32 16384:16384" ht="11.25" customHeight="1" x14ac:dyDescent="0.25">
      <c r="B3" s="90" t="str">
        <f>IF('1º P'!B3="","",'1º P'!B3)</f>
        <v>TACNA</v>
      </c>
      <c r="C3" s="18"/>
      <c r="D3" s="18"/>
      <c r="E3" s="18"/>
      <c r="F3" s="5"/>
      <c r="G3" s="5"/>
    </row>
    <row r="4" spans="1:32 16384:16384" ht="9.75" customHeight="1" x14ac:dyDescent="0.25">
      <c r="A4" s="318" t="s">
        <v>29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54" t="str">
        <f>IF('1º P'!T4="","",'1º P'!T4)</f>
        <v>REGULAR</v>
      </c>
      <c r="U4" s="354"/>
      <c r="V4" s="354"/>
      <c r="W4" s="354"/>
      <c r="X4" s="354"/>
      <c r="Y4" s="25"/>
      <c r="Z4" s="25"/>
      <c r="AA4" s="25"/>
      <c r="AB4" s="25"/>
      <c r="AC4" s="163"/>
      <c r="AD4" s="163"/>
      <c r="AE4" s="163"/>
    </row>
    <row r="5" spans="1:32 16384:16384" ht="12" customHeight="1" x14ac:dyDescent="0.3">
      <c r="K5" s="74"/>
      <c r="L5" s="107" t="s">
        <v>43</v>
      </c>
      <c r="M5" s="328">
        <f ca="1">IF('1º P'!M5="","",'1º P'!M5)</f>
        <v>2019</v>
      </c>
      <c r="N5" s="328"/>
      <c r="O5" s="26"/>
    </row>
    <row r="6" spans="1:32 16384:16384" ht="12" customHeight="1" x14ac:dyDescent="0.25">
      <c r="B6" s="8" t="s">
        <v>9</v>
      </c>
      <c r="C6" s="355" t="str">
        <f>IF('1º P'!C6="","",'1º P'!C6)</f>
        <v>SEXTO</v>
      </c>
      <c r="D6" s="355"/>
      <c r="E6" s="355"/>
      <c r="F6" s="355"/>
      <c r="G6" s="9"/>
      <c r="H6" s="10"/>
      <c r="I6" s="8" t="s">
        <v>10</v>
      </c>
      <c r="J6" s="341" t="str">
        <f>IF('1º P'!J6="","",'1º P'!J6)</f>
        <v>A</v>
      </c>
      <c r="K6" s="341"/>
      <c r="L6" s="341"/>
      <c r="M6" s="78"/>
      <c r="N6" s="78"/>
      <c r="O6" s="10"/>
      <c r="P6" s="10"/>
      <c r="Q6" s="10"/>
      <c r="R6" s="79" t="str">
        <f>IF('1º P'!N6="","",'1º P'!N6)</f>
        <v>NIVEL EDUCATIVO:</v>
      </c>
      <c r="S6" s="341" t="str">
        <f>IF('1º P'!S6="","",'1º P'!S6)</f>
        <v/>
      </c>
      <c r="T6" s="341"/>
      <c r="U6" s="341"/>
      <c r="V6" s="341"/>
      <c r="W6" s="28"/>
      <c r="X6" s="28"/>
      <c r="Y6" s="28"/>
      <c r="Z6" s="28"/>
      <c r="AA6" s="28"/>
      <c r="AB6" s="28"/>
      <c r="AC6" s="164"/>
      <c r="AD6" s="164"/>
      <c r="AE6" s="165"/>
    </row>
    <row r="7" spans="1:32 16384:16384" ht="12.75" customHeight="1" thickBot="1" x14ac:dyDescent="0.3">
      <c r="B7" s="8" t="s">
        <v>47</v>
      </c>
      <c r="C7" s="336" t="str">
        <f>IF('1º P'!C7="","",'1º P'!C7)</f>
        <v>EDUCACIÓN RELIGIOSA</v>
      </c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10"/>
      <c r="Q7" s="10"/>
      <c r="R7" s="8" t="s">
        <v>8</v>
      </c>
      <c r="S7" s="336" t="str">
        <f>IF('1º P'!S7="","",'1º P'!S7)</f>
        <v>NORMA LEYTON MAMANI</v>
      </c>
      <c r="T7" s="336"/>
      <c r="U7" s="336"/>
      <c r="V7" s="336"/>
      <c r="W7" s="336"/>
      <c r="X7" s="336"/>
      <c r="Y7" s="336"/>
      <c r="Z7" s="336"/>
      <c r="AA7" s="336"/>
      <c r="AB7" s="336"/>
      <c r="AC7" s="159"/>
      <c r="AD7" s="159"/>
      <c r="AE7" s="165"/>
    </row>
    <row r="8" spans="1:32 16384:16384" ht="12" customHeight="1" x14ac:dyDescent="0.25">
      <c r="A8" s="320" t="s">
        <v>6</v>
      </c>
      <c r="B8" s="356" t="s">
        <v>27</v>
      </c>
      <c r="C8" s="361" t="s">
        <v>5</v>
      </c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3"/>
      <c r="AC8" s="145"/>
      <c r="AD8" s="145"/>
      <c r="AE8" s="303"/>
    </row>
    <row r="9" spans="1:32 16384:16384" ht="11.25" customHeight="1" thickBot="1" x14ac:dyDescent="0.3">
      <c r="A9" s="320"/>
      <c r="B9" s="356"/>
      <c r="C9" s="300" t="s">
        <v>95</v>
      </c>
      <c r="D9" s="301"/>
      <c r="E9" s="301"/>
      <c r="F9" s="301"/>
      <c r="G9" s="301"/>
      <c r="H9" s="301"/>
      <c r="I9" s="301"/>
      <c r="J9" s="301" t="s">
        <v>96</v>
      </c>
      <c r="K9" s="301"/>
      <c r="L9" s="301"/>
      <c r="M9" s="301"/>
      <c r="N9" s="301"/>
      <c r="O9" s="301"/>
      <c r="P9" s="301" t="s">
        <v>97</v>
      </c>
      <c r="Q9" s="301"/>
      <c r="R9" s="301"/>
      <c r="S9" s="301"/>
      <c r="T9" s="301"/>
      <c r="U9" s="301" t="s">
        <v>98</v>
      </c>
      <c r="V9" s="301"/>
      <c r="W9" s="301"/>
      <c r="X9" s="301"/>
      <c r="Y9" s="301"/>
      <c r="Z9" s="301" t="s">
        <v>99</v>
      </c>
      <c r="AA9" s="301"/>
      <c r="AB9" s="302"/>
      <c r="AC9" s="144"/>
      <c r="AD9" s="144"/>
      <c r="AE9" s="303"/>
    </row>
    <row r="10" spans="1:32 16384:16384" ht="37.5" customHeight="1" thickBot="1" x14ac:dyDescent="0.3">
      <c r="A10" s="320"/>
      <c r="B10" s="357"/>
      <c r="C10" s="358" t="str">
        <f>IF('1º P'!C10="","",'1º P'!C10)</f>
        <v>CONSTRUYE SU IDENT COMO PERS HUM, AMADA POR DIOS, DIGNA, LIBRE Y TRASCEN, COMPREN LA DOCT DE SU RELIG, ABIERTAS AL DIALOG CON LAS QUE LE SON CERCANAS</v>
      </c>
      <c r="D10" s="359"/>
      <c r="E10" s="359"/>
      <c r="F10" s="359"/>
      <c r="G10" s="359"/>
      <c r="H10" s="359"/>
      <c r="I10" s="360"/>
      <c r="J10" s="358" t="str">
        <f>IF('1º P'!J10="","",'1º P'!J10)</f>
        <v>ASUME LA EXPER DEL ENCUENT PERS Y COMUNIT CON DIOS EN SU PROYECT DE VIDA EN COHERENCIA CON SU CREENCIA RELIGIOSA</v>
      </c>
      <c r="K10" s="359"/>
      <c r="L10" s="359"/>
      <c r="M10" s="359"/>
      <c r="N10" s="359"/>
      <c r="O10" s="360"/>
      <c r="P10" s="358" t="str">
        <f>IF('1º P'!P10="","",'1º P'!P10)</f>
        <v/>
      </c>
      <c r="Q10" s="359"/>
      <c r="R10" s="359"/>
      <c r="S10" s="359"/>
      <c r="T10" s="360"/>
      <c r="U10" s="358" t="str">
        <f>IF('1º P'!U10="","",'1º P'!U10)</f>
        <v/>
      </c>
      <c r="V10" s="359"/>
      <c r="W10" s="359"/>
      <c r="X10" s="359"/>
      <c r="Y10" s="360"/>
      <c r="Z10" s="358" t="str">
        <f>IF('1º P'!Z10="","",'1º P'!Z10)</f>
        <v/>
      </c>
      <c r="AA10" s="359"/>
      <c r="AB10" s="360"/>
      <c r="AC10" s="160"/>
      <c r="AD10" s="160"/>
      <c r="AE10" s="303"/>
    </row>
    <row r="11" spans="1:32 16384:16384" ht="93.75" customHeight="1" thickBot="1" x14ac:dyDescent="0.3">
      <c r="A11" s="320"/>
      <c r="B11" s="357"/>
      <c r="C11" s="85" t="str">
        <f>IF('1º P'!C11="","",'1º P'!C11)</f>
        <v>Conoce a Dios y asume su ident relig y espirit como pers digna, libre y trascent</v>
      </c>
      <c r="D11" s="85" t="str">
        <f>IF('1º P'!D11="","",'1º P'!D11)</f>
        <v>Cultiva y valora las manif. relig. de su entorno argument su fe de manera comprensible y respetuosa</v>
      </c>
      <c r="E11" s="85" t="str">
        <f>IF('1º P'!E11="","",'1º P'!E11)</f>
        <v/>
      </c>
      <c r="F11" s="85" t="str">
        <f>IF('1º P'!F11="","",'1º P'!F11)</f>
        <v/>
      </c>
      <c r="G11" s="85" t="str">
        <f>IF('1º P'!G11="","",'1º P'!G11)</f>
        <v/>
      </c>
      <c r="H11" s="85" t="str">
        <f>IF('1º P'!H11="","",'1º P'!H11)</f>
        <v/>
      </c>
      <c r="I11" s="102" t="s">
        <v>59</v>
      </c>
      <c r="J11" s="86" t="str">
        <f>IF('1º P'!J11="","",'1º P'!J11)</f>
        <v>Transf su entorno desde el encuent pers y comunit con Dios y desde la fe que profesa</v>
      </c>
      <c r="K11" s="86" t="str">
        <f>IF('1º P'!K11="","",'1º P'!K11)</f>
        <v>Actúa coherentemente en razón de su fe según los princ de su conc moral en situac de la vida</v>
      </c>
      <c r="L11" s="86" t="str">
        <f>IF('1º P'!L11="","",'1º P'!L11)</f>
        <v/>
      </c>
      <c r="M11" s="86" t="str">
        <f>IF('1º P'!M11="","",'1º P'!M11)</f>
        <v/>
      </c>
      <c r="N11" s="86" t="str">
        <f>IF('1º P'!N11="","",'1º P'!N11)</f>
        <v/>
      </c>
      <c r="O11" s="102" t="s">
        <v>59</v>
      </c>
      <c r="P11" s="86" t="str">
        <f>IF('1º P'!P11="","",'1º P'!P11)</f>
        <v/>
      </c>
      <c r="Q11" s="86" t="str">
        <f>IF('1º P'!Q11="","",'1º P'!Q11)</f>
        <v/>
      </c>
      <c r="R11" s="86" t="str">
        <f>IF('1º P'!R11="","",'1º P'!R11)</f>
        <v/>
      </c>
      <c r="S11" s="86" t="str">
        <f>IF('1º P'!S11="","",'1º P'!S11)</f>
        <v/>
      </c>
      <c r="T11" s="102" t="s">
        <v>59</v>
      </c>
      <c r="U11" s="86" t="str">
        <f>IF('1º P'!U11="","",'1º P'!U11)</f>
        <v/>
      </c>
      <c r="V11" s="86" t="str">
        <f>IF('1º P'!V11="","",'1º P'!V11)</f>
        <v/>
      </c>
      <c r="W11" s="86" t="str">
        <f>IF('1º P'!W11="","",'1º P'!W11)</f>
        <v/>
      </c>
      <c r="X11" s="86" t="str">
        <f>IF('1º P'!X11="","",'1º P'!X11)</f>
        <v/>
      </c>
      <c r="Y11" s="102" t="s">
        <v>59</v>
      </c>
      <c r="Z11" s="166" t="str">
        <f>IF('1º P'!Z11="","",'1º P'!Z11)</f>
        <v/>
      </c>
      <c r="AA11" s="166" t="str">
        <f>IF('1º P'!AA11="","",'1º P'!AA11)</f>
        <v/>
      </c>
      <c r="AB11" s="102" t="s">
        <v>59</v>
      </c>
      <c r="AC11" s="146"/>
      <c r="AD11" s="146"/>
      <c r="AE11" s="303"/>
    </row>
    <row r="12" spans="1:32 16384:16384" s="12" customFormat="1" ht="15.75" customHeight="1" x14ac:dyDescent="0.25">
      <c r="A12" s="20">
        <v>1</v>
      </c>
      <c r="B12" s="275" t="str">
        <f>IF('1º P'!B12="","",'1º P'!B12)</f>
        <v>Almonte Limachi, Mayte Marilia</v>
      </c>
      <c r="C12" s="260" t="s">
        <v>120</v>
      </c>
      <c r="D12" s="260" t="s">
        <v>120</v>
      </c>
      <c r="E12" s="260"/>
      <c r="F12" s="260"/>
      <c r="G12" s="260"/>
      <c r="H12" s="261"/>
      <c r="I12" s="103" t="s">
        <v>33</v>
      </c>
      <c r="J12" s="260"/>
      <c r="K12" s="260"/>
      <c r="L12" s="260"/>
      <c r="M12" s="260"/>
      <c r="N12" s="261"/>
      <c r="O12" s="103" t="s">
        <v>33</v>
      </c>
      <c r="P12" s="269"/>
      <c r="Q12" s="260"/>
      <c r="R12" s="260"/>
      <c r="S12" s="261"/>
      <c r="T12" s="103"/>
      <c r="U12" s="269"/>
      <c r="V12" s="260"/>
      <c r="W12" s="260"/>
      <c r="X12" s="261"/>
      <c r="Y12" s="103"/>
      <c r="Z12" s="269"/>
      <c r="AA12" s="260"/>
      <c r="AB12" s="103"/>
      <c r="AC12" s="48"/>
      <c r="AD12" s="48"/>
      <c r="AE12" s="147"/>
      <c r="AF12" s="82">
        <f>IF(B12="","",AE12)</f>
        <v>0</v>
      </c>
      <c r="XFD12" s="81"/>
    </row>
    <row r="13" spans="1:32 16384:16384" s="13" customFormat="1" ht="15.75" customHeight="1" x14ac:dyDescent="0.25">
      <c r="A13" s="21">
        <v>2</v>
      </c>
      <c r="B13" s="276" t="str">
        <f>IF('1º P'!B13="","",'1º P'!B13)</f>
        <v>Amones Condori , Geovana</v>
      </c>
      <c r="C13" s="262" t="s">
        <v>121</v>
      </c>
      <c r="D13" s="262" t="s">
        <v>124</v>
      </c>
      <c r="E13" s="262"/>
      <c r="F13" s="262"/>
      <c r="G13" s="262"/>
      <c r="H13" s="263"/>
      <c r="I13" s="104" t="s">
        <v>31</v>
      </c>
      <c r="J13" s="262"/>
      <c r="K13" s="262"/>
      <c r="L13" s="262"/>
      <c r="M13" s="262"/>
      <c r="N13" s="263"/>
      <c r="O13" s="104" t="s">
        <v>32</v>
      </c>
      <c r="P13" s="270"/>
      <c r="Q13" s="262"/>
      <c r="R13" s="262"/>
      <c r="S13" s="263"/>
      <c r="T13" s="104" t="s">
        <v>32</v>
      </c>
      <c r="U13" s="270"/>
      <c r="V13" s="262"/>
      <c r="W13" s="262"/>
      <c r="X13" s="263"/>
      <c r="Y13" s="104"/>
      <c r="Z13" s="270"/>
      <c r="AA13" s="262"/>
      <c r="AB13" s="104"/>
      <c r="AC13" s="48"/>
      <c r="AD13" s="48"/>
      <c r="AE13" s="147"/>
      <c r="AF13" s="82">
        <f>IF(B13="","",AE13)</f>
        <v>0</v>
      </c>
      <c r="XFD13" s="81"/>
    </row>
    <row r="14" spans="1:32 16384:16384" s="13" customFormat="1" ht="15.75" customHeight="1" x14ac:dyDescent="0.25">
      <c r="A14" s="21">
        <v>3</v>
      </c>
      <c r="B14" s="276" t="str">
        <f>IF('1º P'!B14="","",'1º P'!B14)</f>
        <v xml:space="preserve"> Ancco Machaca, Xiomara Yémely</v>
      </c>
      <c r="C14" s="262" t="s">
        <v>119</v>
      </c>
      <c r="D14" s="262" t="s">
        <v>120</v>
      </c>
      <c r="E14" s="262"/>
      <c r="F14" s="262"/>
      <c r="G14" s="262"/>
      <c r="H14" s="263"/>
      <c r="I14" s="104" t="s">
        <v>32</v>
      </c>
      <c r="J14" s="262"/>
      <c r="K14" s="262"/>
      <c r="L14" s="262"/>
      <c r="M14" s="262"/>
      <c r="N14" s="263"/>
      <c r="O14" s="104" t="s">
        <v>32</v>
      </c>
      <c r="P14" s="270"/>
      <c r="Q14" s="262"/>
      <c r="R14" s="262"/>
      <c r="S14" s="263"/>
      <c r="T14" s="104"/>
      <c r="U14" s="270"/>
      <c r="V14" s="262"/>
      <c r="W14" s="262"/>
      <c r="X14" s="263"/>
      <c r="Y14" s="104"/>
      <c r="Z14" s="270"/>
      <c r="AA14" s="262"/>
      <c r="AB14" s="104"/>
      <c r="AC14" s="48"/>
      <c r="AD14" s="48"/>
      <c r="AE14" s="147"/>
      <c r="AF14" s="82">
        <f>IF(B14="","",AE14)</f>
        <v>0</v>
      </c>
      <c r="XFD14" s="81"/>
    </row>
    <row r="15" spans="1:32 16384:16384" s="13" customFormat="1" ht="15.75" customHeight="1" x14ac:dyDescent="0.25">
      <c r="A15" s="21">
        <v>4</v>
      </c>
      <c r="B15" s="276" t="str">
        <f>IF('1º P'!B15="","",'1º P'!B15)</f>
        <v>Añacata Huancco,Yeny Yuliana</v>
      </c>
      <c r="C15" s="262"/>
      <c r="D15" s="262"/>
      <c r="E15" s="262"/>
      <c r="F15" s="262"/>
      <c r="G15" s="262"/>
      <c r="H15" s="263"/>
      <c r="I15" s="104" t="s">
        <v>33</v>
      </c>
      <c r="J15" s="262"/>
      <c r="K15" s="262"/>
      <c r="L15" s="262"/>
      <c r="M15" s="262"/>
      <c r="N15" s="263"/>
      <c r="O15" s="104" t="s">
        <v>11</v>
      </c>
      <c r="P15" s="270"/>
      <c r="Q15" s="262"/>
      <c r="R15" s="262"/>
      <c r="S15" s="263"/>
      <c r="T15" s="104" t="s">
        <v>11</v>
      </c>
      <c r="U15" s="270"/>
      <c r="V15" s="262"/>
      <c r="W15" s="262"/>
      <c r="X15" s="263"/>
      <c r="Y15" s="104" t="s">
        <v>31</v>
      </c>
      <c r="Z15" s="270"/>
      <c r="AA15" s="262"/>
      <c r="AB15" s="104"/>
      <c r="AC15" s="48"/>
      <c r="AD15" s="48"/>
      <c r="AE15" s="147"/>
      <c r="AF15" s="82">
        <f>IF(B15="","",AE15)</f>
        <v>0</v>
      </c>
      <c r="XFD15" s="81"/>
    </row>
    <row r="16" spans="1:32 16384:16384" s="13" customFormat="1" ht="15.75" customHeight="1" x14ac:dyDescent="0.25">
      <c r="A16" s="21">
        <v>5</v>
      </c>
      <c r="B16" s="276" t="str">
        <f>IF('1º P'!B16="","",'1º P'!B16)</f>
        <v xml:space="preserve">Apaza Zapana, Melany Sofía </v>
      </c>
      <c r="C16" s="262"/>
      <c r="D16" s="262"/>
      <c r="E16" s="262"/>
      <c r="F16" s="262"/>
      <c r="G16" s="262"/>
      <c r="H16" s="263"/>
      <c r="I16" s="104" t="s">
        <v>33</v>
      </c>
      <c r="J16" s="262"/>
      <c r="K16" s="262"/>
      <c r="L16" s="262"/>
      <c r="M16" s="262"/>
      <c r="N16" s="263"/>
      <c r="O16" s="104" t="s">
        <v>11</v>
      </c>
      <c r="P16" s="270"/>
      <c r="Q16" s="262"/>
      <c r="R16" s="262"/>
      <c r="S16" s="263"/>
      <c r="T16" s="104"/>
      <c r="U16" s="270"/>
      <c r="V16" s="262"/>
      <c r="W16" s="262"/>
      <c r="X16" s="263"/>
      <c r="Y16" s="104"/>
      <c r="Z16" s="270"/>
      <c r="AA16" s="262"/>
      <c r="AB16" s="104"/>
      <c r="AC16" s="48"/>
      <c r="AD16" s="48"/>
      <c r="AE16" s="147"/>
      <c r="AF16" s="82">
        <f>IF(B16="","",AE16)</f>
        <v>0</v>
      </c>
      <c r="XFD16" s="81"/>
    </row>
    <row r="17" spans="1:32 16384:16384" s="13" customFormat="1" ht="15.75" customHeight="1" x14ac:dyDescent="0.25">
      <c r="A17" s="21">
        <v>6</v>
      </c>
      <c r="B17" s="276" t="str">
        <f>IF('1º P'!B17="","",'1º P'!B17)</f>
        <v>Apomayta Maquera , Yesenia Patricia</v>
      </c>
      <c r="C17" s="262"/>
      <c r="D17" s="262"/>
      <c r="E17" s="262"/>
      <c r="F17" s="262"/>
      <c r="G17" s="262"/>
      <c r="H17" s="263"/>
      <c r="I17" s="104" t="s">
        <v>11</v>
      </c>
      <c r="J17" s="262"/>
      <c r="K17" s="262"/>
      <c r="L17" s="262" t="s">
        <v>33</v>
      </c>
      <c r="M17" s="262"/>
      <c r="N17" s="263"/>
      <c r="O17" s="104" t="s">
        <v>11</v>
      </c>
      <c r="P17" s="270"/>
      <c r="Q17" s="262"/>
      <c r="R17" s="262"/>
      <c r="S17" s="263"/>
      <c r="T17" s="104"/>
      <c r="U17" s="270"/>
      <c r="V17" s="262"/>
      <c r="W17" s="262"/>
      <c r="X17" s="263"/>
      <c r="Y17" s="104" t="s">
        <v>11</v>
      </c>
      <c r="Z17" s="270"/>
      <c r="AA17" s="262"/>
      <c r="AB17" s="104"/>
      <c r="AC17" s="48"/>
      <c r="AD17" s="48"/>
      <c r="AE17" s="147"/>
      <c r="AF17" s="82">
        <f>IF(B17="","",AE17)</f>
        <v>0</v>
      </c>
      <c r="XFD17" s="81"/>
    </row>
    <row r="18" spans="1:32 16384:16384" s="13" customFormat="1" ht="15.75" customHeight="1" x14ac:dyDescent="0.25">
      <c r="A18" s="21">
        <v>7</v>
      </c>
      <c r="B18" s="276" t="str">
        <f>IF('1º P'!B18="","",'1º P'!B18)</f>
        <v>Ccosi Cauna, Fiorela Karina</v>
      </c>
      <c r="C18" s="262"/>
      <c r="D18" s="262"/>
      <c r="E18" s="262"/>
      <c r="F18" s="262"/>
      <c r="G18" s="262"/>
      <c r="H18" s="263"/>
      <c r="I18" s="104" t="s">
        <v>11</v>
      </c>
      <c r="J18" s="262"/>
      <c r="K18" s="262"/>
      <c r="L18" s="262"/>
      <c r="M18" s="262"/>
      <c r="N18" s="263"/>
      <c r="O18" s="104" t="s">
        <v>33</v>
      </c>
      <c r="P18" s="270"/>
      <c r="Q18" s="262"/>
      <c r="R18" s="262"/>
      <c r="S18" s="263"/>
      <c r="T18" s="104"/>
      <c r="U18" s="270"/>
      <c r="V18" s="262"/>
      <c r="W18" s="262"/>
      <c r="X18" s="263"/>
      <c r="Y18" s="104"/>
      <c r="Z18" s="270"/>
      <c r="AA18" s="262"/>
      <c r="AB18" s="104"/>
      <c r="AC18" s="48"/>
      <c r="AD18" s="48"/>
      <c r="AE18" s="147"/>
      <c r="AF18" s="82">
        <f>IF(B18="","",AE18)</f>
        <v>0</v>
      </c>
      <c r="XFD18" s="81"/>
    </row>
    <row r="19" spans="1:32 16384:16384" s="13" customFormat="1" ht="15.75" customHeight="1" x14ac:dyDescent="0.25">
      <c r="A19" s="21">
        <v>8</v>
      </c>
      <c r="B19" s="276" t="str">
        <f>IF('1º P'!B19="","",'1º P'!B19)</f>
        <v>Chata Vargas , Sandra</v>
      </c>
      <c r="C19" s="262"/>
      <c r="D19" s="262"/>
      <c r="E19" s="262"/>
      <c r="F19" s="262"/>
      <c r="G19" s="262"/>
      <c r="H19" s="263"/>
      <c r="I19" s="104" t="s">
        <v>11</v>
      </c>
      <c r="J19" s="262"/>
      <c r="K19" s="262" t="s">
        <v>123</v>
      </c>
      <c r="L19" s="262"/>
      <c r="M19" s="262"/>
      <c r="N19" s="263"/>
      <c r="O19" s="104" t="s">
        <v>11</v>
      </c>
      <c r="P19" s="270"/>
      <c r="Q19" s="262"/>
      <c r="R19" s="262" t="s">
        <v>33</v>
      </c>
      <c r="S19" s="263"/>
      <c r="T19" s="104"/>
      <c r="U19" s="270"/>
      <c r="V19" s="262"/>
      <c r="W19" s="262"/>
      <c r="X19" s="263"/>
      <c r="Y19" s="104"/>
      <c r="Z19" s="270"/>
      <c r="AA19" s="262"/>
      <c r="AB19" s="104"/>
      <c r="AC19" s="48"/>
      <c r="AD19" s="48"/>
      <c r="AE19" s="147"/>
      <c r="AF19" s="82">
        <f>IF(B19="","",AE19)</f>
        <v>0</v>
      </c>
      <c r="XFD19" s="81"/>
    </row>
    <row r="20" spans="1:32 16384:16384" s="13" customFormat="1" ht="15.75" customHeight="1" x14ac:dyDescent="0.25">
      <c r="A20" s="21">
        <v>9</v>
      </c>
      <c r="B20" s="276" t="str">
        <f>IF('1º P'!B20="","",'1º P'!B20)</f>
        <v>Choque Humpire, Andrea Belén</v>
      </c>
      <c r="C20" s="262"/>
      <c r="D20" s="262"/>
      <c r="E20" s="262"/>
      <c r="F20" s="262"/>
      <c r="G20" s="262"/>
      <c r="H20" s="263"/>
      <c r="I20" s="104" t="s">
        <v>11</v>
      </c>
      <c r="J20" s="262"/>
      <c r="K20" s="262"/>
      <c r="L20" s="262"/>
      <c r="M20" s="262"/>
      <c r="N20" s="263"/>
      <c r="O20" s="104" t="s">
        <v>11</v>
      </c>
      <c r="P20" s="270"/>
      <c r="Q20" s="262"/>
      <c r="R20" s="262"/>
      <c r="S20" s="263"/>
      <c r="T20" s="104"/>
      <c r="U20" s="270"/>
      <c r="V20" s="262"/>
      <c r="W20" s="262"/>
      <c r="X20" s="263"/>
      <c r="Y20" s="104"/>
      <c r="Z20" s="270"/>
      <c r="AA20" s="262"/>
      <c r="AB20" s="104"/>
      <c r="AC20" s="48"/>
      <c r="AD20" s="48"/>
      <c r="AE20" s="147"/>
      <c r="AF20" s="82">
        <f>IF(B20="","",AE20)</f>
        <v>0</v>
      </c>
      <c r="XFD20" s="81"/>
    </row>
    <row r="21" spans="1:32 16384:16384" s="13" customFormat="1" ht="15.75" customHeight="1" x14ac:dyDescent="0.25">
      <c r="A21" s="21">
        <v>10</v>
      </c>
      <c r="B21" s="276" t="str">
        <f>IF('1º P'!B21="","",'1º P'!B21)</f>
        <v xml:space="preserve"> Choquehuanca Quea , Ana  Mabel</v>
      </c>
      <c r="C21" s="262"/>
      <c r="D21" s="262"/>
      <c r="E21" s="262"/>
      <c r="F21" s="262"/>
      <c r="G21" s="262"/>
      <c r="H21" s="263"/>
      <c r="I21" s="104" t="s">
        <v>11</v>
      </c>
      <c r="J21" s="262"/>
      <c r="K21" s="262"/>
      <c r="L21" s="262"/>
      <c r="M21" s="262"/>
      <c r="N21" s="263"/>
      <c r="O21" s="104" t="s">
        <v>11</v>
      </c>
      <c r="P21" s="270"/>
      <c r="Q21" s="262"/>
      <c r="R21" s="262"/>
      <c r="S21" s="263"/>
      <c r="T21" s="104"/>
      <c r="U21" s="270"/>
      <c r="V21" s="262"/>
      <c r="W21" s="262"/>
      <c r="X21" s="263"/>
      <c r="Y21" s="104"/>
      <c r="Z21" s="270"/>
      <c r="AA21" s="262"/>
      <c r="AB21" s="104"/>
      <c r="AC21" s="48"/>
      <c r="AD21" s="48"/>
      <c r="AE21" s="147"/>
      <c r="AF21" s="82">
        <f>IF(B21="","",AE21)</f>
        <v>0</v>
      </c>
      <c r="XFD21" s="81"/>
    </row>
    <row r="22" spans="1:32 16384:16384" s="13" customFormat="1" ht="15.75" customHeight="1" x14ac:dyDescent="0.25">
      <c r="A22" s="21">
        <v>11</v>
      </c>
      <c r="B22" s="276" t="str">
        <f>IF('1º P'!B22="","",'1º P'!B22)</f>
        <v>Condori Huancahuire, Alexandra Estephani</v>
      </c>
      <c r="C22" s="262"/>
      <c r="D22" s="262"/>
      <c r="E22" s="262"/>
      <c r="F22" s="262"/>
      <c r="G22" s="262"/>
      <c r="H22" s="263"/>
      <c r="I22" s="104" t="s">
        <v>11</v>
      </c>
      <c r="J22" s="262"/>
      <c r="K22" s="262" t="s">
        <v>127</v>
      </c>
      <c r="L22" s="262"/>
      <c r="M22" s="262"/>
      <c r="N22" s="263"/>
      <c r="O22" s="104" t="s">
        <v>11</v>
      </c>
      <c r="P22" s="270"/>
      <c r="Q22" s="262"/>
      <c r="R22" s="262"/>
      <c r="S22" s="263"/>
      <c r="T22" s="104"/>
      <c r="U22" s="270"/>
      <c r="V22" s="262"/>
      <c r="W22" s="262"/>
      <c r="X22" s="263"/>
      <c r="Y22" s="104"/>
      <c r="Z22" s="270"/>
      <c r="AA22" s="262"/>
      <c r="AB22" s="104"/>
      <c r="AC22" s="48"/>
      <c r="AD22" s="48"/>
      <c r="AE22" s="147"/>
      <c r="AF22" s="82">
        <f>IF(B22="","",AE22)</f>
        <v>0</v>
      </c>
      <c r="XFD22" s="81"/>
    </row>
    <row r="23" spans="1:32 16384:16384" s="13" customFormat="1" ht="15.75" customHeight="1" x14ac:dyDescent="0.25">
      <c r="A23" s="21">
        <v>12</v>
      </c>
      <c r="B23" s="276" t="str">
        <f>IF('1º P'!B23="","",'1º P'!B23)</f>
        <v>Cusirimay Acuña Sunmy</v>
      </c>
      <c r="C23" s="262"/>
      <c r="D23" s="262"/>
      <c r="E23" s="262"/>
      <c r="F23" s="262"/>
      <c r="G23" s="262"/>
      <c r="H23" s="263"/>
      <c r="I23" s="104" t="s">
        <v>11</v>
      </c>
      <c r="J23" s="262" t="s">
        <v>124</v>
      </c>
      <c r="K23" s="262"/>
      <c r="L23" s="262"/>
      <c r="M23" s="262"/>
      <c r="N23" s="263"/>
      <c r="O23" s="104" t="s">
        <v>11</v>
      </c>
      <c r="P23" s="270"/>
      <c r="Q23" s="262"/>
      <c r="R23" s="262"/>
      <c r="S23" s="263"/>
      <c r="T23" s="104"/>
      <c r="U23" s="270"/>
      <c r="V23" s="262"/>
      <c r="W23" s="262"/>
      <c r="X23" s="263"/>
      <c r="Y23" s="104"/>
      <c r="Z23" s="270"/>
      <c r="AA23" s="262"/>
      <c r="AB23" s="104"/>
      <c r="AC23" s="48"/>
      <c r="AD23" s="48"/>
      <c r="AE23" s="147"/>
      <c r="AF23" s="82">
        <f>IF(B23="","",AE23)</f>
        <v>0</v>
      </c>
      <c r="XFD23" s="81"/>
    </row>
    <row r="24" spans="1:32 16384:16384" s="13" customFormat="1" ht="15.75" customHeight="1" x14ac:dyDescent="0.25">
      <c r="A24" s="21">
        <v>13</v>
      </c>
      <c r="B24" s="276" t="str">
        <f>IF('1º P'!B24="","",'1º P'!B24)</f>
        <v>Cutipa,Hanacuni, Rosselie Adelaida .</v>
      </c>
      <c r="C24" s="262"/>
      <c r="D24" s="262"/>
      <c r="E24" s="262"/>
      <c r="F24" s="262"/>
      <c r="G24" s="262"/>
      <c r="H24" s="263"/>
      <c r="I24" s="104" t="s">
        <v>11</v>
      </c>
      <c r="J24" s="262"/>
      <c r="K24" s="262"/>
      <c r="L24" s="262"/>
      <c r="M24" s="262"/>
      <c r="N24" s="263"/>
      <c r="O24" s="104" t="s">
        <v>11</v>
      </c>
      <c r="P24" s="270"/>
      <c r="Q24" s="262"/>
      <c r="R24" s="262"/>
      <c r="S24" s="263"/>
      <c r="T24" s="104"/>
      <c r="U24" s="270"/>
      <c r="V24" s="262"/>
      <c r="W24" s="262"/>
      <c r="X24" s="263"/>
      <c r="Y24" s="104"/>
      <c r="Z24" s="270"/>
      <c r="AA24" s="262"/>
      <c r="AB24" s="104"/>
      <c r="AC24" s="48"/>
      <c r="AD24" s="48"/>
      <c r="AE24" s="147"/>
      <c r="AF24" s="82">
        <f>IF(B24="","",AE24)</f>
        <v>0</v>
      </c>
      <c r="XFD24" s="81"/>
    </row>
    <row r="25" spans="1:32 16384:16384" s="13" customFormat="1" ht="15.75" customHeight="1" x14ac:dyDescent="0.25">
      <c r="A25" s="21">
        <v>14</v>
      </c>
      <c r="B25" s="276" t="str">
        <f>IF('1º P'!B25="","",'1º P'!B25)</f>
        <v>Fuentes Quenta, Milagros Rosario</v>
      </c>
      <c r="C25" s="262"/>
      <c r="D25" s="262"/>
      <c r="E25" s="262"/>
      <c r="F25" s="262"/>
      <c r="G25" s="262"/>
      <c r="H25" s="263"/>
      <c r="I25" s="104" t="s">
        <v>11</v>
      </c>
      <c r="J25" s="262"/>
      <c r="K25" s="262"/>
      <c r="L25" s="262"/>
      <c r="M25" s="262"/>
      <c r="N25" s="263"/>
      <c r="O25" s="104" t="s">
        <v>11</v>
      </c>
      <c r="P25" s="270"/>
      <c r="Q25" s="262"/>
      <c r="R25" s="262"/>
      <c r="S25" s="263"/>
      <c r="T25" s="104"/>
      <c r="U25" s="270"/>
      <c r="V25" s="262"/>
      <c r="W25" s="262"/>
      <c r="X25" s="263"/>
      <c r="Y25" s="104"/>
      <c r="Z25" s="270"/>
      <c r="AA25" s="262"/>
      <c r="AB25" s="104"/>
      <c r="AC25" s="48"/>
      <c r="AD25" s="48"/>
      <c r="AE25" s="147"/>
      <c r="AF25" s="82">
        <f>IF(B25="","",AE25)</f>
        <v>0</v>
      </c>
      <c r="XFD25" s="81"/>
    </row>
    <row r="26" spans="1:32 16384:16384" s="13" customFormat="1" ht="15.75" customHeight="1" x14ac:dyDescent="0.25">
      <c r="A26" s="21">
        <v>15</v>
      </c>
      <c r="B26" s="276" t="str">
        <f>IF('1º P'!B26="","",'1º P'!B26)</f>
        <v>Jara Soncco, Marycarmen</v>
      </c>
      <c r="C26" s="262"/>
      <c r="D26" s="262"/>
      <c r="E26" s="262"/>
      <c r="F26" s="262"/>
      <c r="G26" s="262"/>
      <c r="H26" s="263"/>
      <c r="I26" s="104" t="s">
        <v>11</v>
      </c>
      <c r="J26" s="262"/>
      <c r="K26" s="262"/>
      <c r="L26" s="262"/>
      <c r="M26" s="262"/>
      <c r="N26" s="263"/>
      <c r="O26" s="104" t="s">
        <v>11</v>
      </c>
      <c r="P26" s="270"/>
      <c r="Q26" s="262"/>
      <c r="R26" s="262"/>
      <c r="S26" s="263"/>
      <c r="T26" s="104"/>
      <c r="U26" s="270"/>
      <c r="V26" s="262"/>
      <c r="W26" s="262"/>
      <c r="X26" s="263"/>
      <c r="Y26" s="104"/>
      <c r="Z26" s="270"/>
      <c r="AA26" s="262"/>
      <c r="AB26" s="104"/>
      <c r="AC26" s="48"/>
      <c r="AD26" s="48"/>
      <c r="AE26" s="147"/>
      <c r="AF26" s="82">
        <f>IF(B26="","",AE26)</f>
        <v>0</v>
      </c>
      <c r="XFD26" s="81"/>
    </row>
    <row r="27" spans="1:32 16384:16384" s="13" customFormat="1" ht="15.75" customHeight="1" x14ac:dyDescent="0.25">
      <c r="A27" s="21">
        <v>16</v>
      </c>
      <c r="B27" s="276" t="str">
        <f>IF('1º P'!B27="","",'1º P'!B27)</f>
        <v>Mamani Chura , Milagros Treysi</v>
      </c>
      <c r="C27" s="264"/>
      <c r="D27" s="264"/>
      <c r="E27" s="264"/>
      <c r="F27" s="264"/>
      <c r="G27" s="264"/>
      <c r="H27" s="265"/>
      <c r="I27" s="109" t="s">
        <v>11</v>
      </c>
      <c r="J27" s="264"/>
      <c r="K27" s="264"/>
      <c r="L27" s="262"/>
      <c r="M27" s="262"/>
      <c r="N27" s="263"/>
      <c r="O27" s="104" t="s">
        <v>11</v>
      </c>
      <c r="P27" s="270"/>
      <c r="Q27" s="262"/>
      <c r="R27" s="262"/>
      <c r="S27" s="263"/>
      <c r="T27" s="104"/>
      <c r="U27" s="270"/>
      <c r="V27" s="262"/>
      <c r="W27" s="262"/>
      <c r="X27" s="263"/>
      <c r="Y27" s="104"/>
      <c r="Z27" s="270"/>
      <c r="AA27" s="262"/>
      <c r="AB27" s="104"/>
      <c r="AC27" s="48"/>
      <c r="AD27" s="48"/>
      <c r="AE27" s="147"/>
      <c r="AF27" s="82">
        <f>IF(B27="","",AE27)</f>
        <v>0</v>
      </c>
      <c r="XFD27" s="81"/>
    </row>
    <row r="28" spans="1:32 16384:16384" s="13" customFormat="1" ht="15.75" customHeight="1" x14ac:dyDescent="0.25">
      <c r="A28" s="21">
        <v>17</v>
      </c>
      <c r="B28" s="276" t="str">
        <f>IF('1º P'!B28="","",'1º P'!B28)</f>
        <v xml:space="preserve"> Mamani Pari , Alisson Heidy</v>
      </c>
      <c r="C28" s="262"/>
      <c r="D28" s="262"/>
      <c r="E28" s="262"/>
      <c r="F28" s="262"/>
      <c r="G28" s="262"/>
      <c r="H28" s="263"/>
      <c r="I28" s="104" t="s">
        <v>11</v>
      </c>
      <c r="J28" s="262"/>
      <c r="K28" s="262"/>
      <c r="L28" s="262"/>
      <c r="M28" s="262"/>
      <c r="N28" s="263"/>
      <c r="O28" s="104" t="s">
        <v>11</v>
      </c>
      <c r="P28" s="270"/>
      <c r="Q28" s="262"/>
      <c r="R28" s="262"/>
      <c r="S28" s="263"/>
      <c r="T28" s="104"/>
      <c r="U28" s="270"/>
      <c r="V28" s="262"/>
      <c r="W28" s="262"/>
      <c r="X28" s="263"/>
      <c r="Y28" s="104"/>
      <c r="Z28" s="270"/>
      <c r="AA28" s="262"/>
      <c r="AB28" s="104"/>
      <c r="AC28" s="48"/>
      <c r="AD28" s="48"/>
      <c r="AE28" s="147"/>
      <c r="AF28" s="82">
        <f>IF(B28="","",AE28)</f>
        <v>0</v>
      </c>
      <c r="XFD28" s="81"/>
    </row>
    <row r="29" spans="1:32 16384:16384" s="13" customFormat="1" ht="15.75" customHeight="1" thickBot="1" x14ac:dyDescent="0.3">
      <c r="A29" s="22">
        <v>18</v>
      </c>
      <c r="B29" s="277" t="str">
        <f>IF('1º P'!B29="","",'1º P'!B29)</f>
        <v/>
      </c>
      <c r="C29" s="266"/>
      <c r="D29" s="266"/>
      <c r="E29" s="266"/>
      <c r="F29" s="266"/>
      <c r="G29" s="266"/>
      <c r="H29" s="267"/>
      <c r="I29" s="105"/>
      <c r="J29" s="268"/>
      <c r="K29" s="266"/>
      <c r="L29" s="266"/>
      <c r="M29" s="266"/>
      <c r="N29" s="267"/>
      <c r="O29" s="105"/>
      <c r="P29" s="268"/>
      <c r="Q29" s="266"/>
      <c r="R29" s="266"/>
      <c r="S29" s="271"/>
      <c r="T29" s="105"/>
      <c r="U29" s="272"/>
      <c r="V29" s="266"/>
      <c r="W29" s="266"/>
      <c r="X29" s="267"/>
      <c r="Y29" s="105"/>
      <c r="Z29" s="272"/>
      <c r="AA29" s="273"/>
      <c r="AB29" s="105"/>
      <c r="AC29" s="48"/>
      <c r="AD29" s="48"/>
      <c r="AE29" s="147"/>
      <c r="AF29" s="82" t="str">
        <f>IF(B29="","",AE29)</f>
        <v/>
      </c>
      <c r="XFD29" s="81"/>
    </row>
    <row r="30" spans="1:32 16384:16384" ht="13.5" customHeight="1" thickBot="1" x14ac:dyDescent="0.3">
      <c r="B30" s="59" t="s">
        <v>46</v>
      </c>
      <c r="L30" s="64" t="s">
        <v>61</v>
      </c>
      <c r="M30" s="346" t="s">
        <v>21</v>
      </c>
      <c r="N30" s="346"/>
      <c r="P30" s="342" t="s">
        <v>95</v>
      </c>
      <c r="Q30" s="311"/>
      <c r="R30" s="312"/>
      <c r="S30" s="342" t="s">
        <v>96</v>
      </c>
      <c r="T30" s="343"/>
      <c r="U30" s="312"/>
      <c r="V30" s="342" t="s">
        <v>97</v>
      </c>
      <c r="W30" s="311"/>
      <c r="X30" s="312"/>
      <c r="Y30" s="310" t="s">
        <v>98</v>
      </c>
      <c r="Z30" s="311"/>
      <c r="AA30" s="312"/>
      <c r="AB30" s="310" t="s">
        <v>99</v>
      </c>
      <c r="AC30" s="311"/>
      <c r="AD30" s="312"/>
      <c r="AE30" s="167"/>
    </row>
    <row r="31" spans="1:32 16384:16384" ht="15.75" thickBot="1" x14ac:dyDescent="0.3">
      <c r="A31" s="110" t="s">
        <v>31</v>
      </c>
      <c r="B31" s="141" t="s">
        <v>107</v>
      </c>
      <c r="K31" s="108" t="s">
        <v>18</v>
      </c>
      <c r="L31" s="62">
        <f>IF('1º P'!L31="","",'1º P'!L31)</f>
        <v>17</v>
      </c>
      <c r="M31" s="347">
        <f>IF(L31="","",L31/L31)</f>
        <v>1</v>
      </c>
      <c r="N31" s="348"/>
      <c r="P31" s="112" t="s">
        <v>61</v>
      </c>
      <c r="Q31" s="295" t="s">
        <v>21</v>
      </c>
      <c r="R31" s="296"/>
      <c r="S31" s="112" t="s">
        <v>61</v>
      </c>
      <c r="T31" s="295" t="s">
        <v>21</v>
      </c>
      <c r="U31" s="296"/>
      <c r="V31" s="112" t="s">
        <v>61</v>
      </c>
      <c r="W31" s="295" t="s">
        <v>21</v>
      </c>
      <c r="X31" s="296"/>
      <c r="Y31" s="112" t="s">
        <v>61</v>
      </c>
      <c r="Z31" s="295" t="s">
        <v>21</v>
      </c>
      <c r="AA31" s="296"/>
      <c r="AB31" s="112" t="s">
        <v>61</v>
      </c>
      <c r="AC31" s="295" t="s">
        <v>21</v>
      </c>
      <c r="AD31" s="296"/>
    </row>
    <row r="32" spans="1:32 16384:16384" ht="15" x14ac:dyDescent="0.25">
      <c r="A32" s="110" t="s">
        <v>11</v>
      </c>
      <c r="B32" s="141" t="s">
        <v>86</v>
      </c>
      <c r="K32" s="108" t="s">
        <v>19</v>
      </c>
      <c r="L32" s="60">
        <f>IF(COUNTA('1º P'!B12:B29)=0,"",COUNTIF(I12:I29,"=AD")+COUNTIF(I12:I29,"=A")+COUNTIF(I12:I29,"=B")+COUNTIF(I12:I29,"=C"))</f>
        <v>17</v>
      </c>
      <c r="M32" s="344">
        <f>IF(L32="","",L32/L31)</f>
        <v>1</v>
      </c>
      <c r="N32" s="345"/>
      <c r="O32" s="116" t="s">
        <v>22</v>
      </c>
      <c r="P32" s="62">
        <f>IF('1º P'!C10="","",IF(COUNTA('1º P'!B12:B29)=0,"",IF(COUNTA(I12:I29)=0,"",COUNTIF(I12:I29,"=AD"))))</f>
        <v>1</v>
      </c>
      <c r="Q32" s="278">
        <f>IF(L$32=0,"",IF(P32="","",P32/L$32))</f>
        <v>5.8823529411764705E-2</v>
      </c>
      <c r="R32" s="279"/>
      <c r="S32" s="62">
        <f>IF('1º P'!J10="","",IF(COUNTA('1º P'!B12:B29)=0,"",IF(COUNTA(O12:O29)=0,"",COUNTIF(O12:O29,"=AD"))))</f>
        <v>0</v>
      </c>
      <c r="T32" s="278">
        <f>IF(L$32=0,"",IF(S32="","",S32/L$32))</f>
        <v>0</v>
      </c>
      <c r="U32" s="279"/>
      <c r="V32" s="62" t="str">
        <f>IF('1º P'!P10="","",IF(COUNTA('1º P'!B12:B29)=0,"",IF(COUNTA(T12:T29)=0,"",COUNTIF(T12:T29,"=AD"))))</f>
        <v/>
      </c>
      <c r="W32" s="278" t="str">
        <f>IF(L$32=0,"",IF(V32="","",V32/L$32))</f>
        <v/>
      </c>
      <c r="X32" s="279"/>
      <c r="Y32" s="234" t="str">
        <f>IF('1º P'!U10="","",IF(COUNTA('1º P'!B12:B29)=0,"",IF(COUNTA(Y12:Y29)=0,"",COUNTIF(Y12:Y29,"=AD"))))</f>
        <v/>
      </c>
      <c r="Z32" s="278" t="str">
        <f>IF(L$32=0,"",IF(Y32="","",Y32/L$32))</f>
        <v/>
      </c>
      <c r="AA32" s="285"/>
      <c r="AB32" s="62" t="str">
        <f>IF('1º P'!Z10="","",IF(COUNTA('1º P'!B12:B29)=0,"",IF(COUNTA(AB12:AB29)=0,"",COUNTIF(AB12:AB29,"=AD"))))</f>
        <v/>
      </c>
      <c r="AC32" s="278" t="str">
        <f>IF(L$32=0,"",IF(AB32="","",AB32/L$32))</f>
        <v/>
      </c>
      <c r="AD32" s="279"/>
    </row>
    <row r="33" spans="1:31" ht="15.75" thickBot="1" x14ac:dyDescent="0.3">
      <c r="A33" s="110" t="s">
        <v>32</v>
      </c>
      <c r="B33" s="142" t="s">
        <v>108</v>
      </c>
      <c r="K33" s="108" t="s">
        <v>20</v>
      </c>
      <c r="L33" s="61">
        <f>IF(L31="","",IF(L32="","",L31-L32))</f>
        <v>0</v>
      </c>
      <c r="M33" s="350">
        <f>IF(L33="","",L33/L31)</f>
        <v>0</v>
      </c>
      <c r="N33" s="351"/>
      <c r="O33" s="117" t="s">
        <v>23</v>
      </c>
      <c r="P33" s="60">
        <f>IF('1º P'!C10="","",IF(COUNTA('1º P'!B12:B29)=0,"",IF(COUNTA(I12:I29)=0,"",COUNTIF(I12:I29,"=A"))))</f>
        <v>12</v>
      </c>
      <c r="Q33" s="280">
        <f t="shared" ref="Q33:Q35" si="0">IF(L$32=0,"",IF(P33="","",P33/L$32))</f>
        <v>0.70588235294117652</v>
      </c>
      <c r="R33" s="281"/>
      <c r="S33" s="60">
        <f>IF('1º P'!J10="","",IF(COUNTA('1º P'!B12:B29)=0,"",IF(COUNTA(O12:O29)=0,"",COUNTIF(O12:O29,"=A"))))</f>
        <v>13</v>
      </c>
      <c r="T33" s="280">
        <f t="shared" ref="T33:T35" si="1">IF(L$32=0,"",IF(S33="","",S33/L$32))</f>
        <v>0.76470588235294112</v>
      </c>
      <c r="U33" s="281"/>
      <c r="V33" s="60" t="str">
        <f>IF('1º P'!P10="","",IF(COUNTA('1º P'!B12:B29)=0,"",IF(COUNTA(T12:T29)=0,"",COUNTIF(T12:T29,"=A"))))</f>
        <v/>
      </c>
      <c r="W33" s="280" t="str">
        <f t="shared" ref="W33:W35" si="2">IF(L$32=0,"",IF(V33="","",V33/L$32))</f>
        <v/>
      </c>
      <c r="X33" s="281"/>
      <c r="Y33" s="235" t="str">
        <f>IF('1º P'!U10="","",IF(COUNTA('1º P'!B12:B29)=0,"",IF(COUNTA(Y12:Y29)=0,"",COUNTIF(Y12:Y29,"=A"))))</f>
        <v/>
      </c>
      <c r="Z33" s="280" t="str">
        <f t="shared" ref="Z33:Z35" si="3">IF(L$32=0,"",IF(Y33="","",Y33/L$32))</f>
        <v/>
      </c>
      <c r="AA33" s="287"/>
      <c r="AB33" s="60" t="str">
        <f>IF('1º P'!Z10="","",IF(COUNTA('1º P'!B12:B29)=0,"",IF(COUNTA(AB12:AB29)=0,"",COUNTIF(AB12:AB29,"=A"))))</f>
        <v/>
      </c>
      <c r="AC33" s="280" t="str">
        <f t="shared" ref="AC33:AC35" si="4">IF(L$32=0,"",IF(AB33="","",AB33/L$32))</f>
        <v/>
      </c>
      <c r="AD33" s="281"/>
    </row>
    <row r="34" spans="1:31" ht="15" x14ac:dyDescent="0.25">
      <c r="A34" s="110" t="s">
        <v>33</v>
      </c>
      <c r="B34" s="142" t="s">
        <v>87</v>
      </c>
      <c r="M34" s="152"/>
      <c r="N34" s="152"/>
      <c r="O34" s="117" t="s">
        <v>24</v>
      </c>
      <c r="P34" s="60">
        <f>IF('1º P'!C10="","",IF(COUNTA('1º P'!B12:B29)=0,"",IF(COUNTA(I12:I29)=0,"",COUNTIF(I12:I29,"=B"))))</f>
        <v>1</v>
      </c>
      <c r="Q34" s="280">
        <f t="shared" si="0"/>
        <v>5.8823529411764705E-2</v>
      </c>
      <c r="R34" s="281"/>
      <c r="S34" s="60">
        <f>IF('1º P'!J10="","",IF(COUNTA('1º P'!B12:B29)=0,"",IF(COUNTA(O12:O29)=0,"",COUNTIF(O12:O29,"=B"))))</f>
        <v>2</v>
      </c>
      <c r="T34" s="280">
        <f t="shared" si="1"/>
        <v>0.11764705882352941</v>
      </c>
      <c r="U34" s="281"/>
      <c r="V34" s="60" t="str">
        <f>IF('1º P'!P10="","",IF(COUNTA('1º P'!B12:B29)=0,"",IF(COUNTA(T12:T29)=0,"",COUNTIF(T12:T29,"=B"))))</f>
        <v/>
      </c>
      <c r="W34" s="280" t="str">
        <f t="shared" si="2"/>
        <v/>
      </c>
      <c r="X34" s="281"/>
      <c r="Y34" s="235" t="str">
        <f>IF('1º P'!U10="","",IF(COUNTA('1º P'!B12:B29)=0,"",IF(COUNTA(Y12:Y29)=0,"",COUNTIF(Y12:Y29,"=B"))))</f>
        <v/>
      </c>
      <c r="Z34" s="280" t="str">
        <f t="shared" si="3"/>
        <v/>
      </c>
      <c r="AA34" s="287"/>
      <c r="AB34" s="60" t="str">
        <f>IF('1º P'!Z10="","",IF(COUNTA('1º P'!B12:B29)=0,"",IF(COUNTA(AB12:AB29)=0,"",COUNTIF(AB12:AB29,"=B"))))</f>
        <v/>
      </c>
      <c r="AC34" s="280" t="str">
        <f t="shared" si="4"/>
        <v/>
      </c>
      <c r="AD34" s="281"/>
    </row>
    <row r="35" spans="1:31" ht="15.75" thickBot="1" x14ac:dyDescent="0.3">
      <c r="M35" s="152"/>
      <c r="N35" s="152"/>
      <c r="O35" s="118" t="s">
        <v>25</v>
      </c>
      <c r="P35" s="61">
        <f>IF('1º P'!C10="","",IF(COUNTA('1º P'!B12:B29)=0,"",IF(COUNTA(I12:I29)=0,"",COUNTIF(I12:I29,"=C"))))</f>
        <v>3</v>
      </c>
      <c r="Q35" s="282">
        <f t="shared" si="0"/>
        <v>0.17647058823529413</v>
      </c>
      <c r="R35" s="283"/>
      <c r="S35" s="61">
        <f>IF('1º P'!J10="","",IF(COUNTA('1º P'!B12:B29)=0,"",IF(COUNTA(O12:O29)=0,"",COUNTIF(O12:O29,"=C"))))</f>
        <v>2</v>
      </c>
      <c r="T35" s="282">
        <f t="shared" si="1"/>
        <v>0.11764705882352941</v>
      </c>
      <c r="U35" s="283"/>
      <c r="V35" s="61" t="str">
        <f>IF('1º P'!P10="","",IF(COUNTA('1º P'!B12:B29)=0,"",IF(COUNTA(T12:T29)=0,"",COUNTIF(T12:T29,"=C"))))</f>
        <v/>
      </c>
      <c r="W35" s="282" t="str">
        <f t="shared" si="2"/>
        <v/>
      </c>
      <c r="X35" s="283"/>
      <c r="Y35" s="236" t="str">
        <f>IF('1º P'!U10="","",IF(COUNTA('1º P'!B12:B29)=0,"",IF(COUNTA(Y12:Y29)=0,"",COUNTIF(Y12:Y29,"=C"))))</f>
        <v/>
      </c>
      <c r="Z35" s="280" t="str">
        <f t="shared" si="3"/>
        <v/>
      </c>
      <c r="AA35" s="287"/>
      <c r="AB35" s="61" t="str">
        <f>IF('1º P'!Z10="","",IF(COUNTA('1º P'!B12:B29)=0,"",IF(COUNTA(AB12:AB29)=0,"",COUNTIF(AB12:AB29,"=C"))))</f>
        <v/>
      </c>
      <c r="AC35" s="282" t="str">
        <f t="shared" si="4"/>
        <v/>
      </c>
      <c r="AD35" s="283"/>
    </row>
    <row r="36" spans="1:31" ht="15" x14ac:dyDescent="0.25">
      <c r="B36" s="15" t="s">
        <v>34</v>
      </c>
      <c r="C36" s="292" t="s">
        <v>26</v>
      </c>
      <c r="D36" s="292"/>
      <c r="E36" s="292"/>
      <c r="F36" s="292"/>
      <c r="G36" s="292"/>
      <c r="H36" s="292"/>
      <c r="I36" s="292"/>
      <c r="J36" s="292"/>
      <c r="K36" s="353" t="str">
        <f>IF('1º P'!K36="","",'1º P'!K36)</f>
        <v>Tacna,</v>
      </c>
      <c r="L36" s="353"/>
      <c r="M36" s="353"/>
      <c r="N36" s="353"/>
      <c r="O36" s="353"/>
      <c r="P36" s="353"/>
      <c r="Q36" s="353"/>
      <c r="R36" s="352">
        <f ca="1">NOW()</f>
        <v>43587.987689814814</v>
      </c>
      <c r="S36" s="352"/>
      <c r="T36" s="352"/>
      <c r="U36" s="352"/>
      <c r="V36" s="352"/>
      <c r="W36" s="352"/>
      <c r="X36" s="352"/>
      <c r="Y36" s="352"/>
      <c r="Z36" s="168"/>
      <c r="AA36" s="168"/>
      <c r="AB36" s="237"/>
      <c r="AC36" s="161"/>
      <c r="AD36" s="161"/>
      <c r="AE36" s="111"/>
    </row>
    <row r="37" spans="1:31" ht="15" x14ac:dyDescent="0.25">
      <c r="B37" s="92" t="str">
        <f>IF(S7="","",S7)</f>
        <v>NORMA LEYTON MAMANI</v>
      </c>
      <c r="C37" s="349" t="str">
        <f>IF('1º P'!C37="","",'1º P'!C37)</f>
        <v>SUBDIRECCIÓN</v>
      </c>
      <c r="D37" s="349"/>
      <c r="E37" s="349"/>
      <c r="F37" s="349"/>
      <c r="G37" s="349"/>
      <c r="H37" s="349"/>
      <c r="I37" s="349"/>
      <c r="J37" s="349"/>
      <c r="S37" s="125" t="s">
        <v>16</v>
      </c>
    </row>
  </sheetData>
  <sheetProtection password="C4F5" sheet="1" objects="1" scenarios="1" sort="0"/>
  <mergeCells count="60">
    <mergeCell ref="Z34:AA34"/>
    <mergeCell ref="AC34:AD34"/>
    <mergeCell ref="Q35:R35"/>
    <mergeCell ref="T35:U35"/>
    <mergeCell ref="Z35:AA35"/>
    <mergeCell ref="AC35:AD35"/>
    <mergeCell ref="Z32:AA32"/>
    <mergeCell ref="AC32:AD32"/>
    <mergeCell ref="M33:N33"/>
    <mergeCell ref="Q33:R33"/>
    <mergeCell ref="T33:U33"/>
    <mergeCell ref="Z33:AA33"/>
    <mergeCell ref="AC33:AD33"/>
    <mergeCell ref="AE8:AE11"/>
    <mergeCell ref="M30:N30"/>
    <mergeCell ref="P30:R30"/>
    <mergeCell ref="S30:U30"/>
    <mergeCell ref="V30:X30"/>
    <mergeCell ref="Y30:AA30"/>
    <mergeCell ref="AB30:AD30"/>
    <mergeCell ref="C7:O7"/>
    <mergeCell ref="S7:AB7"/>
    <mergeCell ref="M31:N31"/>
    <mergeCell ref="Q31:R31"/>
    <mergeCell ref="T31:U31"/>
    <mergeCell ref="Z31:AA31"/>
    <mergeCell ref="C8:AB8"/>
    <mergeCell ref="Z9:AB9"/>
    <mergeCell ref="C10:I10"/>
    <mergeCell ref="J10:O10"/>
    <mergeCell ref="P10:T10"/>
    <mergeCell ref="AC31:AD31"/>
    <mergeCell ref="M32:N32"/>
    <mergeCell ref="A4:S4"/>
    <mergeCell ref="T4:X4"/>
    <mergeCell ref="M5:N5"/>
    <mergeCell ref="C6:F6"/>
    <mergeCell ref="S6:V6"/>
    <mergeCell ref="J6:L6"/>
    <mergeCell ref="A8:A11"/>
    <mergeCell ref="B8:B11"/>
    <mergeCell ref="U10:Y10"/>
    <mergeCell ref="Z10:AB10"/>
    <mergeCell ref="C9:I9"/>
    <mergeCell ref="J9:O9"/>
    <mergeCell ref="P9:T9"/>
    <mergeCell ref="U9:Y9"/>
    <mergeCell ref="C37:J37"/>
    <mergeCell ref="W31:X31"/>
    <mergeCell ref="W32:X32"/>
    <mergeCell ref="W33:X33"/>
    <mergeCell ref="W34:X34"/>
    <mergeCell ref="C36:J36"/>
    <mergeCell ref="W35:X35"/>
    <mergeCell ref="K36:Q36"/>
    <mergeCell ref="Q32:R32"/>
    <mergeCell ref="T32:U32"/>
    <mergeCell ref="Q34:R34"/>
    <mergeCell ref="T34:U34"/>
    <mergeCell ref="R36:Y36"/>
  </mergeCells>
  <conditionalFormatting sqref="P12:AD28 C29:AE29">
    <cfRule type="cellIs" dxfId="31" priority="25" operator="equal">
      <formula>"C"</formula>
    </cfRule>
    <cfRule type="cellIs" dxfId="30" priority="26" operator="equal">
      <formula>"B"</formula>
    </cfRule>
    <cfRule type="cellIs" dxfId="29" priority="27" operator="equal">
      <formula>"AD"</formula>
    </cfRule>
    <cfRule type="cellIs" dxfId="28" priority="28" operator="equal">
      <formula>"A"</formula>
    </cfRule>
  </conditionalFormatting>
  <conditionalFormatting sqref="F12:H28 L12:N28">
    <cfRule type="cellIs" dxfId="27" priority="21" operator="equal">
      <formula>"C"</formula>
    </cfRule>
    <cfRule type="cellIs" dxfId="26" priority="22" operator="equal">
      <formula>"B"</formula>
    </cfRule>
    <cfRule type="cellIs" dxfId="25" priority="23" operator="equal">
      <formula>"AD"</formula>
    </cfRule>
    <cfRule type="cellIs" dxfId="24" priority="24" operator="equal">
      <formula>"A"</formula>
    </cfRule>
  </conditionalFormatting>
  <conditionalFormatting sqref="C12:E28">
    <cfRule type="cellIs" dxfId="23" priority="17" operator="equal">
      <formula>"C"</formula>
    </cfRule>
    <cfRule type="cellIs" dxfId="22" priority="18" operator="equal">
      <formula>"B"</formula>
    </cfRule>
    <cfRule type="cellIs" dxfId="21" priority="19" operator="equal">
      <formula>"AD"</formula>
    </cfRule>
    <cfRule type="cellIs" dxfId="20" priority="20" operator="equal">
      <formula>"A"</formula>
    </cfRule>
  </conditionalFormatting>
  <conditionalFormatting sqref="J12:K28">
    <cfRule type="cellIs" dxfId="19" priority="13" operator="equal">
      <formula>"C"</formula>
    </cfRule>
    <cfRule type="cellIs" dxfId="18" priority="14" operator="equal">
      <formula>"B"</formula>
    </cfRule>
    <cfRule type="cellIs" dxfId="17" priority="15" operator="equal">
      <formula>"AD"</formula>
    </cfRule>
    <cfRule type="cellIs" dxfId="16" priority="16" operator="equal">
      <formula>"A"</formula>
    </cfRule>
  </conditionalFormatting>
  <conditionalFormatting sqref="AE12:AE28">
    <cfRule type="cellIs" dxfId="15" priority="9" operator="equal">
      <formula>"C"</formula>
    </cfRule>
    <cfRule type="cellIs" dxfId="14" priority="10" operator="equal">
      <formula>"B"</formula>
    </cfRule>
    <cfRule type="cellIs" dxfId="13" priority="11" operator="equal">
      <formula>"AD"</formula>
    </cfRule>
    <cfRule type="cellIs" dxfId="12" priority="12" operator="equal">
      <formula>"A"</formula>
    </cfRule>
  </conditionalFormatting>
  <conditionalFormatting sqref="I12:I28">
    <cfRule type="cellIs" dxfId="11" priority="5" operator="equal">
      <formula>"C"</formula>
    </cfRule>
    <cfRule type="cellIs" dxfId="10" priority="6" operator="equal">
      <formula>"B"</formula>
    </cfRule>
    <cfRule type="cellIs" dxfId="9" priority="7" operator="equal">
      <formula>"AD"</formula>
    </cfRule>
    <cfRule type="cellIs" dxfId="8" priority="8" operator="equal">
      <formula>"A"</formula>
    </cfRule>
  </conditionalFormatting>
  <conditionalFormatting sqref="O12:O28">
    <cfRule type="cellIs" dxfId="7" priority="1" operator="equal">
      <formula>"C"</formula>
    </cfRule>
    <cfRule type="cellIs" dxfId="6" priority="2" operator="equal">
      <formula>"B"</formula>
    </cfRule>
    <cfRule type="cellIs" dxfId="5" priority="3" operator="equal">
      <formula>"AD"</formula>
    </cfRule>
    <cfRule type="cellIs" dxfId="4" priority="4" operator="equal">
      <formula>"A"</formula>
    </cfRule>
  </conditionalFormatting>
  <dataValidations xWindow="597" yWindow="171" count="10">
    <dataValidation allowBlank="1" showInputMessage="1" showErrorMessage="1" promptTitle="¡ATENCIÓN!" prompt="Escriba en el Primer Periodo el lugar de la Institución Educativa para que automáticamente se copie en todos los periodos del año, consultas al Profesor Fernando Gamarra Morales (cel: 952290888, RPM: #952290888).(e-mail: fer_gamarra@hotmail.com)" sqref="B3"/>
    <dataValidation allowBlank="1" showInputMessage="1" showErrorMessage="1" promptTitle="¡ATENCIÓN!" prompt="Cualquier cambio que desea hacer en el registro, tendrá que realizarlo en el Primer Periodo para que automaticamente se copie en todos los periodos del año." sqref="C6:F6 S6:V6 C7:O7 T4:X4 J6 M5:N6 B37:J37 K36 S7:AD7"/>
    <dataValidation allowBlank="1" showInputMessage="1" showErrorMessage="1" promptTitle="¡ATENCIÓN!" prompt="Escriba en el Primer Periodo el nombre de la Institución Educativa para que automáticamente se copie en todos los periodos del año, consultas al Profesor Fernando Gamarra Morales (cel: 952290888, RPM: #952290888).(e-mail: fer_gamarra@hotmail.com)" sqref="B1:B2"/>
    <dataValidation allowBlank="1" showInputMessage="1" showErrorMessage="1" promptTitle="¡ATENCIÓN!" prompt="Si desea cambiar las capacidades, tendrá que hacerlo en el Primer Periodo para que automáticamente se copie en todos los demás peridos del año." sqref="C11:H11 J11:N11 P11:S11 U11:X11 Z11:AA11"/>
    <dataValidation allowBlank="1" showInputMessage="1" showErrorMessage="1" promptTitle="¡ATENCIÓN!" prompt="Si desea cambiar las competencias, tendrá que hacerlo en el Primer Periodo para que automáticamente se copie en todos los demás peridos del año." sqref="Z9:AD9"/>
    <dataValidation allowBlank="1" showInputMessage="1" showErrorMessage="1" promptTitle="¡ATENCIÓN!" prompt="Este archivo ha sido diseñado y elaborado por Fernando Gamarra Morales y está protegida contra toda copia indebida sin permiso del autor (CEL: 952290888, RPM: #952290888), (e-mail: fer_gamarra@hotmail.com)." sqref="T38:AE1048576 U37:AE37 S37"/>
    <dataValidation allowBlank="1" showInputMessage="1" showErrorMessage="1" promptTitle="¡ATENCIÓN!" prompt="Si desea cambiar las competencias, deberá hacerlo en el 1º perido para que se cambien en el resto de periodos de todo el año." sqref="C10:AD10"/>
    <dataValidation type="list" allowBlank="1" showInputMessage="1" showErrorMessage="1" errorTitle="¡ATENCIÓN!" error="Sólo puede ingresar valores los siguientes valores: AD, A, B y C." sqref="AB12:AB29">
      <formula1>$A$31:$A$34</formula1>
    </dataValidation>
    <dataValidation allowBlank="1" showInputMessage="1" showErrorMessage="1" promptTitle="¡ATENCIÓN!" prompt="Si desea corregir o agregar el apellido y nombre de un(a) estudiante, tendra que hacerlo en el Primer Periodo para que automáticamente se corriga o agrege en todos los periodos del año." sqref="B12:B29"/>
    <dataValidation type="list" allowBlank="1" showInputMessage="1" showErrorMessage="1" sqref="Y12:Y29 T12:T29 O12:O29 I12:I29">
      <formula1>$A$31:$A$34</formula1>
    </dataValidation>
  </dataValidations>
  <printOptions horizontalCentered="1"/>
  <pageMargins left="0" right="0" top="0" bottom="0" header="0" footer="0"/>
  <pageSetup paperSize="9" scale="95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97" yWindow="171" count="1">
        <x14:dataValidation type="list" allowBlank="1" showInputMessage="1" showErrorMessage="1">
          <x14:formula1>
            <xm:f>'1º P'!$C$2:$M$2</xm:f>
          </x14:formula1>
          <xm:sqref>C12:H29 J12:N29 P12:S29 U12:X29 Z12:AA29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A1:AF62"/>
  <sheetViews>
    <sheetView zoomScale="110" zoomScaleNormal="110" workbookViewId="0">
      <selection activeCell="I2" sqref="I2"/>
    </sheetView>
  </sheetViews>
  <sheetFormatPr baseColWidth="10" defaultColWidth="0" defaultRowHeight="15" customHeight="1" zeroHeight="1" x14ac:dyDescent="0.25"/>
  <cols>
    <col min="1" max="1" width="3.28515625" style="1" customWidth="1"/>
    <col min="2" max="2" width="40" style="6" customWidth="1"/>
    <col min="3" max="30" width="3.42578125" style="3" customWidth="1"/>
    <col min="31" max="31" width="3.85546875" style="4" hidden="1" customWidth="1"/>
    <col min="32" max="32" width="0.140625" style="3" customWidth="1"/>
    <col min="33" max="16384" width="11.42578125" style="3" hidden="1"/>
  </cols>
  <sheetData>
    <row r="1" spans="1:31" x14ac:dyDescent="0.25">
      <c r="B1" s="27" t="str">
        <f>IF('1º P'!B1="","",'1º P'!B1)</f>
        <v>INSTITUCIÓN EDUCATIVA</v>
      </c>
      <c r="C1" s="17"/>
      <c r="D1" s="17"/>
      <c r="E1" s="17"/>
      <c r="F1" s="2"/>
      <c r="G1" s="2"/>
      <c r="AD1" s="122" t="str">
        <f>'1º P'!AC1</f>
        <v>VERSIÓN: 04·2019</v>
      </c>
    </row>
    <row r="2" spans="1:31" x14ac:dyDescent="0.25">
      <c r="B2" s="27" t="str">
        <f>IF('1º P'!B2="","",'1º P'!B2)</f>
        <v>"GUILLERMO AUZA ARCE"</v>
      </c>
      <c r="C2" s="18"/>
      <c r="D2" s="18"/>
      <c r="E2" s="18"/>
      <c r="F2" s="5"/>
      <c r="G2" s="5"/>
    </row>
    <row r="3" spans="1:31" x14ac:dyDescent="0.25">
      <c r="B3" s="27" t="str">
        <f>IF('1º P'!B3="","",'1º P'!B3)</f>
        <v>TACNA</v>
      </c>
      <c r="C3" s="18"/>
      <c r="D3" s="18"/>
      <c r="E3" s="18"/>
      <c r="F3" s="5"/>
      <c r="G3" s="5"/>
    </row>
    <row r="4" spans="1:31" x14ac:dyDescent="0.25">
      <c r="B4" s="27"/>
      <c r="C4" s="18"/>
      <c r="D4" s="18"/>
      <c r="E4" s="18"/>
      <c r="F4" s="5"/>
      <c r="G4" s="5"/>
    </row>
    <row r="5" spans="1:31" ht="15.75" x14ac:dyDescent="0.25">
      <c r="A5" s="338" t="s">
        <v>40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9" t="str">
        <f>IF('1º P'!T4="","",'1º P'!T4)</f>
        <v>REGULAR</v>
      </c>
      <c r="U5" s="339"/>
      <c r="V5" s="339"/>
      <c r="W5" s="339"/>
      <c r="X5" s="339"/>
      <c r="Y5" s="25"/>
      <c r="Z5" s="25"/>
      <c r="AA5" s="25"/>
      <c r="AB5" s="25"/>
      <c r="AC5" s="25"/>
      <c r="AD5" s="25"/>
      <c r="AE5" s="25"/>
    </row>
    <row r="6" spans="1:31" ht="18.75" x14ac:dyDescent="0.3">
      <c r="L6" s="7" t="s">
        <v>45</v>
      </c>
      <c r="M6" s="340">
        <f ca="1">IF('1º P'!M5="","",'1º P'!M5)</f>
        <v>2019</v>
      </c>
      <c r="N6" s="340"/>
      <c r="O6" s="26"/>
    </row>
    <row r="7" spans="1:31" x14ac:dyDescent="0.25">
      <c r="B7" s="8" t="s">
        <v>9</v>
      </c>
      <c r="C7" s="341" t="str">
        <f>IF('1º P'!C6="","",'1º P'!C6)</f>
        <v>SEXTO</v>
      </c>
      <c r="D7" s="341"/>
      <c r="E7" s="341"/>
      <c r="F7" s="341"/>
      <c r="G7" s="9"/>
      <c r="H7" s="10"/>
      <c r="I7" s="10"/>
      <c r="J7" s="10"/>
      <c r="K7" s="8" t="s">
        <v>10</v>
      </c>
      <c r="L7" s="341" t="str">
        <f>IF('1º P'!J6="","",'1º P'!J6)</f>
        <v>A</v>
      </c>
      <c r="M7" s="341"/>
      <c r="N7" s="341"/>
      <c r="O7" s="10"/>
      <c r="P7" s="10"/>
      <c r="Q7" s="10"/>
      <c r="R7" s="8" t="s">
        <v>12</v>
      </c>
      <c r="S7" s="341" t="str">
        <f>IF('1º P'!S6="","",'1º P'!S6)</f>
        <v/>
      </c>
      <c r="T7" s="341"/>
      <c r="U7" s="341"/>
      <c r="V7" s="341"/>
      <c r="W7" s="28"/>
      <c r="X7" s="28"/>
      <c r="Y7" s="28"/>
      <c r="Z7" s="28"/>
      <c r="AA7" s="28"/>
      <c r="AB7" s="28"/>
      <c r="AC7" s="28"/>
      <c r="AD7" s="28"/>
      <c r="AE7" s="11"/>
    </row>
    <row r="8" spans="1:31" x14ac:dyDescent="0.25">
      <c r="B8" s="8" t="s">
        <v>47</v>
      </c>
      <c r="C8" s="336" t="str">
        <f>IF('1º P'!C7="","",'1º P'!C7)</f>
        <v>EDUCACIÓN RELIGIOSA</v>
      </c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10"/>
      <c r="Q8" s="10"/>
      <c r="R8" s="8" t="s">
        <v>8</v>
      </c>
      <c r="S8" s="336" t="str">
        <f>IF('1º P'!S7="","",'1º P'!S7)</f>
        <v>NORMA LEYTON MAMANI</v>
      </c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11"/>
    </row>
    <row r="9" spans="1:31" x14ac:dyDescent="0.25">
      <c r="A9" s="49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303"/>
    </row>
    <row r="10" spans="1:31" x14ac:dyDescent="0.25">
      <c r="A10" s="49"/>
      <c r="B10" s="50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03"/>
    </row>
    <row r="11" spans="1:31" x14ac:dyDescent="0.25">
      <c r="A11" s="49"/>
      <c r="B11" s="50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03"/>
    </row>
    <row r="12" spans="1:31" x14ac:dyDescent="0.25">
      <c r="A12" s="49"/>
      <c r="B12" s="50"/>
      <c r="C12" s="34"/>
      <c r="D12" s="34"/>
      <c r="E12" s="34"/>
      <c r="F12" s="34"/>
      <c r="G12" s="34"/>
      <c r="H12" s="34"/>
      <c r="I12" s="35"/>
      <c r="J12" s="34"/>
      <c r="K12" s="34"/>
      <c r="L12" s="34"/>
      <c r="M12" s="34"/>
      <c r="N12" s="34"/>
      <c r="O12" s="35"/>
      <c r="P12" s="34"/>
      <c r="Q12" s="34"/>
      <c r="R12" s="34"/>
      <c r="S12" s="34"/>
      <c r="T12" s="35"/>
      <c r="U12" s="34"/>
      <c r="V12" s="34"/>
      <c r="W12" s="34"/>
      <c r="X12" s="34"/>
      <c r="Y12" s="35"/>
      <c r="Z12" s="34"/>
      <c r="AA12" s="34"/>
      <c r="AB12" s="34"/>
      <c r="AC12" s="34"/>
      <c r="AD12" s="35"/>
      <c r="AE12" s="303"/>
    </row>
    <row r="13" spans="1:31" s="12" customFormat="1" ht="12.75" x14ac:dyDescent="0.25">
      <c r="A13" s="36"/>
      <c r="B13" s="37"/>
      <c r="C13" s="38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38"/>
      <c r="O13" s="39"/>
      <c r="P13" s="38"/>
      <c r="Q13" s="38"/>
      <c r="R13" s="38"/>
      <c r="S13" s="38"/>
      <c r="T13" s="39"/>
      <c r="U13" s="38"/>
      <c r="V13" s="38"/>
      <c r="W13" s="38"/>
      <c r="X13" s="38"/>
      <c r="Y13" s="39"/>
      <c r="Z13" s="38"/>
      <c r="AA13" s="38"/>
      <c r="AB13" s="38"/>
      <c r="AC13" s="38"/>
      <c r="AD13" s="39"/>
      <c r="AE13" s="48"/>
    </row>
    <row r="14" spans="1:31" s="13" customFormat="1" x14ac:dyDescent="0.25">
      <c r="A14" s="36"/>
      <c r="B14" s="37"/>
      <c r="C14" s="40"/>
      <c r="D14" s="364" t="s">
        <v>95</v>
      </c>
      <c r="E14" s="364"/>
      <c r="F14" s="364"/>
      <c r="G14" s="364"/>
      <c r="H14" s="364" t="s">
        <v>96</v>
      </c>
      <c r="I14" s="364"/>
      <c r="J14" s="364"/>
      <c r="K14" s="364"/>
      <c r="L14" s="364" t="s">
        <v>97</v>
      </c>
      <c r="M14" s="364"/>
      <c r="N14" s="364"/>
      <c r="O14" s="364"/>
      <c r="P14" s="364" t="s">
        <v>98</v>
      </c>
      <c r="Q14" s="364"/>
      <c r="R14" s="364"/>
      <c r="S14" s="364"/>
      <c r="T14" s="365" t="s">
        <v>99</v>
      </c>
      <c r="U14" s="365"/>
      <c r="V14" s="365"/>
      <c r="W14" s="365"/>
      <c r="X14" s="364"/>
      <c r="Y14" s="364"/>
      <c r="Z14" s="364"/>
      <c r="AA14" s="364"/>
      <c r="AB14" s="40"/>
      <c r="AC14" s="40"/>
      <c r="AD14" s="41"/>
      <c r="AE14" s="41"/>
    </row>
    <row r="15" spans="1:31" s="13" customFormat="1" x14ac:dyDescent="0.25">
      <c r="A15" s="36"/>
      <c r="B15" s="37"/>
      <c r="C15" s="40"/>
      <c r="D15" s="40" t="s">
        <v>36</v>
      </c>
      <c r="E15" s="40" t="s">
        <v>37</v>
      </c>
      <c r="F15" s="40" t="s">
        <v>41</v>
      </c>
      <c r="G15" s="40" t="s">
        <v>49</v>
      </c>
      <c r="H15" s="40" t="s">
        <v>36</v>
      </c>
      <c r="I15" s="41" t="s">
        <v>37</v>
      </c>
      <c r="J15" s="40" t="s">
        <v>41</v>
      </c>
      <c r="K15" s="40" t="s">
        <v>49</v>
      </c>
      <c r="L15" s="40" t="s">
        <v>36</v>
      </c>
      <c r="M15" s="40" t="s">
        <v>37</v>
      </c>
      <c r="N15" s="40" t="s">
        <v>41</v>
      </c>
      <c r="O15" s="41" t="s">
        <v>49</v>
      </c>
      <c r="P15" s="40" t="s">
        <v>36</v>
      </c>
      <c r="Q15" s="40" t="s">
        <v>37</v>
      </c>
      <c r="R15" s="40" t="s">
        <v>41</v>
      </c>
      <c r="S15" s="40" t="s">
        <v>49</v>
      </c>
      <c r="T15" s="41" t="s">
        <v>36</v>
      </c>
      <c r="U15" s="40" t="s">
        <v>37</v>
      </c>
      <c r="V15" s="40" t="s">
        <v>41</v>
      </c>
      <c r="W15" s="40" t="s">
        <v>49</v>
      </c>
      <c r="X15" s="40"/>
      <c r="Y15" s="41"/>
      <c r="Z15" s="40"/>
      <c r="AA15" s="40"/>
      <c r="AB15" s="40"/>
      <c r="AC15" s="40"/>
      <c r="AD15" s="41"/>
      <c r="AE15" s="41"/>
    </row>
    <row r="16" spans="1:31" s="13" customFormat="1" x14ac:dyDescent="0.25">
      <c r="A16" s="36"/>
      <c r="B16" s="37"/>
      <c r="C16" s="40" t="s">
        <v>31</v>
      </c>
      <c r="D16" s="55">
        <f>'1º P'!Q32</f>
        <v>5.8823529411764705E-2</v>
      </c>
      <c r="E16" s="55">
        <f>'2º P'!Q32</f>
        <v>5.8823529411764705E-2</v>
      </c>
      <c r="F16" s="55">
        <f>'3º P'!Q32</f>
        <v>5.8823529411764705E-2</v>
      </c>
      <c r="G16" s="55">
        <f>'4º P'!Q32</f>
        <v>5.8823529411764705E-2</v>
      </c>
      <c r="H16" s="55">
        <f>'1º P'!T32</f>
        <v>5.8823529411764705E-2</v>
      </c>
      <c r="I16" s="169">
        <f>'2º P'!T32</f>
        <v>0</v>
      </c>
      <c r="J16" s="55">
        <f>'3º P'!T32</f>
        <v>5.8823529411764705E-2</v>
      </c>
      <c r="K16" s="55">
        <f>'4º P'!T32</f>
        <v>0</v>
      </c>
      <c r="L16" s="55" t="str">
        <f>'1º P'!W32</f>
        <v/>
      </c>
      <c r="M16" s="55" t="str">
        <f>'2º P'!W32</f>
        <v/>
      </c>
      <c r="N16" s="55" t="str">
        <f>'3º P'!W32</f>
        <v/>
      </c>
      <c r="O16" s="169" t="str">
        <f>'4º P'!W32</f>
        <v/>
      </c>
      <c r="P16" s="55" t="str">
        <f>'1º P'!Z32</f>
        <v/>
      </c>
      <c r="Q16" s="55" t="e">
        <f>'2º P'!Z32:AA32</f>
        <v>#VALUE!</v>
      </c>
      <c r="R16" s="55" t="str">
        <f>'3º P'!Z32</f>
        <v/>
      </c>
      <c r="S16" s="55" t="str">
        <f>'4º P'!Z32</f>
        <v/>
      </c>
      <c r="T16" s="169" t="str">
        <f>'1º P'!AC32</f>
        <v/>
      </c>
      <c r="U16" s="55" t="str">
        <f>'2º P'!AC32</f>
        <v/>
      </c>
      <c r="V16" s="55" t="str">
        <f>'3º P'!AC32</f>
        <v/>
      </c>
      <c r="W16" s="55" t="str">
        <f>'4º P'!AC32</f>
        <v/>
      </c>
      <c r="X16" s="40"/>
      <c r="Y16" s="41"/>
      <c r="Z16" s="40"/>
      <c r="AA16" s="40"/>
      <c r="AB16" s="40"/>
      <c r="AC16" s="40"/>
      <c r="AD16" s="41"/>
      <c r="AE16" s="41"/>
    </row>
    <row r="17" spans="1:31" s="13" customFormat="1" x14ac:dyDescent="0.25">
      <c r="A17" s="36"/>
      <c r="B17" s="37"/>
      <c r="C17" s="40" t="s">
        <v>11</v>
      </c>
      <c r="D17" s="55">
        <f>'1º P'!Q33</f>
        <v>0.76470588235294112</v>
      </c>
      <c r="E17" s="55">
        <f>'2º P'!Q33</f>
        <v>0.70588235294117652</v>
      </c>
      <c r="F17" s="55">
        <f>'3º P'!Q33</f>
        <v>0.6470588235294118</v>
      </c>
      <c r="G17" s="55">
        <f>'4º P'!Q33</f>
        <v>0.70588235294117652</v>
      </c>
      <c r="H17" s="55">
        <f>'1º P'!T33</f>
        <v>0.76470588235294112</v>
      </c>
      <c r="I17" s="169">
        <f>'2º P'!T33</f>
        <v>0.82352941176470584</v>
      </c>
      <c r="J17" s="55">
        <f>'3º P'!T33</f>
        <v>0.6470588235294118</v>
      </c>
      <c r="K17" s="55">
        <f>'4º P'!T33</f>
        <v>0.76470588235294112</v>
      </c>
      <c r="L17" s="55" t="str">
        <f>'1º P'!W33</f>
        <v/>
      </c>
      <c r="M17" s="55" t="str">
        <f>'2º P'!W33</f>
        <v/>
      </c>
      <c r="N17" s="55" t="str">
        <f>'3º P'!W33</f>
        <v/>
      </c>
      <c r="O17" s="169" t="str">
        <f>'4º P'!W33</f>
        <v/>
      </c>
      <c r="P17" s="55" t="str">
        <f>'1º P'!Z33</f>
        <v/>
      </c>
      <c r="Q17" s="55" t="e">
        <f>'2º P'!Z33:AA33</f>
        <v>#VALUE!</v>
      </c>
      <c r="R17" s="55" t="str">
        <f>'3º P'!Z33</f>
        <v/>
      </c>
      <c r="S17" s="55" t="str">
        <f>'4º P'!Z33</f>
        <v/>
      </c>
      <c r="T17" s="169" t="str">
        <f>'1º P'!AC33</f>
        <v/>
      </c>
      <c r="U17" s="55" t="str">
        <f>'2º P'!AC33</f>
        <v/>
      </c>
      <c r="V17" s="55" t="str">
        <f>'3º P'!AC33</f>
        <v/>
      </c>
      <c r="W17" s="55" t="str">
        <f>'4º P'!AC33</f>
        <v/>
      </c>
      <c r="X17" s="40"/>
      <c r="Y17" s="41"/>
      <c r="Z17" s="40"/>
      <c r="AA17" s="40"/>
      <c r="AB17" s="40"/>
      <c r="AC17" s="40"/>
      <c r="AD17" s="41"/>
      <c r="AE17" s="41"/>
    </row>
    <row r="18" spans="1:31" s="13" customFormat="1" x14ac:dyDescent="0.25">
      <c r="A18" s="36"/>
      <c r="B18" s="37"/>
      <c r="C18" s="40" t="s">
        <v>32</v>
      </c>
      <c r="D18" s="55">
        <f>'1º P'!Q34</f>
        <v>0.11764705882352941</v>
      </c>
      <c r="E18" s="55">
        <f>'2º P'!Q34</f>
        <v>5.8823529411764705E-2</v>
      </c>
      <c r="F18" s="55">
        <f>'3º P'!Q34</f>
        <v>5.8823529411764705E-2</v>
      </c>
      <c r="G18" s="55">
        <f>'4º P'!Q34</f>
        <v>5.8823529411764705E-2</v>
      </c>
      <c r="H18" s="55">
        <f>'1º P'!T34</f>
        <v>5.8823529411764705E-2</v>
      </c>
      <c r="I18" s="169">
        <f>'2º P'!T34</f>
        <v>0.11764705882352941</v>
      </c>
      <c r="J18" s="55">
        <f>'3º P'!T34</f>
        <v>0.23529411764705882</v>
      </c>
      <c r="K18" s="55">
        <f>'4º P'!T34</f>
        <v>0.11764705882352941</v>
      </c>
      <c r="L18" s="55" t="str">
        <f>'1º P'!W34</f>
        <v/>
      </c>
      <c r="M18" s="55" t="str">
        <f>'2º P'!W34</f>
        <v/>
      </c>
      <c r="N18" s="55" t="str">
        <f>'3º P'!W34</f>
        <v/>
      </c>
      <c r="O18" s="169" t="str">
        <f>'4º P'!W34</f>
        <v/>
      </c>
      <c r="P18" s="55" t="str">
        <f>'1º P'!Z34</f>
        <v/>
      </c>
      <c r="Q18" s="55" t="e">
        <f>'2º P'!Z34:AA34</f>
        <v>#VALUE!</v>
      </c>
      <c r="R18" s="55" t="str">
        <f>'3º P'!Z34</f>
        <v/>
      </c>
      <c r="S18" s="55" t="str">
        <f>'4º P'!Z34</f>
        <v/>
      </c>
      <c r="T18" s="169" t="str">
        <f>'1º P'!AC34</f>
        <v/>
      </c>
      <c r="U18" s="55" t="str">
        <f>'2º P'!AC34</f>
        <v/>
      </c>
      <c r="V18" s="55" t="str">
        <f>'3º P'!AC34</f>
        <v/>
      </c>
      <c r="W18" s="55" t="str">
        <f>'4º P'!AC34</f>
        <v/>
      </c>
      <c r="X18" s="40"/>
      <c r="Y18" s="41"/>
      <c r="Z18" s="40"/>
      <c r="AA18" s="40"/>
      <c r="AB18" s="40"/>
      <c r="AC18" s="40"/>
      <c r="AD18" s="41"/>
      <c r="AE18" s="41"/>
    </row>
    <row r="19" spans="1:31" s="13" customFormat="1" x14ac:dyDescent="0.25">
      <c r="A19" s="36"/>
      <c r="B19" s="37"/>
      <c r="C19" s="40" t="s">
        <v>33</v>
      </c>
      <c r="D19" s="55">
        <f>'1º P'!Q35</f>
        <v>5.8823529411764705E-2</v>
      </c>
      <c r="E19" s="55">
        <f>'2º P'!Q35</f>
        <v>0.17647058823529413</v>
      </c>
      <c r="F19" s="55">
        <f>'3º P'!Q35</f>
        <v>0.23529411764705882</v>
      </c>
      <c r="G19" s="55">
        <f>'4º P'!Q35</f>
        <v>0.17647058823529413</v>
      </c>
      <c r="H19" s="55">
        <f>'1º P'!T35</f>
        <v>0.11764705882352941</v>
      </c>
      <c r="I19" s="169">
        <f>'2º P'!T35</f>
        <v>5.8823529411764705E-2</v>
      </c>
      <c r="J19" s="55">
        <f>'3º P'!T35</f>
        <v>5.8823529411764705E-2</v>
      </c>
      <c r="K19" s="55">
        <f>'4º P'!T35</f>
        <v>0.11764705882352941</v>
      </c>
      <c r="L19" s="55" t="str">
        <f>'1º P'!W35</f>
        <v/>
      </c>
      <c r="M19" s="55" t="str">
        <f>'2º P'!W35</f>
        <v/>
      </c>
      <c r="N19" s="55" t="str">
        <f>'3º P'!W35</f>
        <v/>
      </c>
      <c r="O19" s="169" t="str">
        <f>'4º P'!W35</f>
        <v/>
      </c>
      <c r="P19" s="55" t="str">
        <f>'1º P'!Z35</f>
        <v/>
      </c>
      <c r="Q19" s="55" t="e">
        <f>'2º P'!Z35:AA35</f>
        <v>#VALUE!</v>
      </c>
      <c r="R19" s="55" t="str">
        <f>'3º P'!Z35</f>
        <v/>
      </c>
      <c r="S19" s="55" t="str">
        <f>'4º P'!Z35</f>
        <v/>
      </c>
      <c r="T19" s="169" t="str">
        <f>'1º P'!AC35</f>
        <v/>
      </c>
      <c r="U19" s="55" t="str">
        <f>'2º P'!AC35</f>
        <v/>
      </c>
      <c r="V19" s="55" t="str">
        <f>'3º P'!AC35</f>
        <v/>
      </c>
      <c r="W19" s="55" t="str">
        <f>'4º P'!AC35</f>
        <v/>
      </c>
      <c r="X19" s="40"/>
      <c r="Y19" s="41"/>
      <c r="Z19" s="40"/>
      <c r="AA19" s="40"/>
      <c r="AB19" s="40"/>
      <c r="AC19" s="40"/>
      <c r="AD19" s="41"/>
      <c r="AE19" s="41"/>
    </row>
    <row r="20" spans="1:31" s="13" customFormat="1" x14ac:dyDescent="0.25">
      <c r="A20" s="36"/>
      <c r="B20" s="37"/>
      <c r="C20" s="40"/>
      <c r="D20" s="40"/>
      <c r="E20" s="40"/>
      <c r="F20" s="40"/>
      <c r="G20" s="40"/>
      <c r="H20" s="40"/>
      <c r="I20" s="41"/>
      <c r="J20" s="40"/>
      <c r="K20" s="40"/>
      <c r="L20" s="40"/>
      <c r="M20" s="40"/>
      <c r="N20" s="40"/>
      <c r="O20" s="41"/>
      <c r="P20" s="40"/>
      <c r="Q20" s="40"/>
      <c r="R20" s="40"/>
      <c r="S20" s="40"/>
      <c r="T20" s="41"/>
      <c r="U20" s="40"/>
      <c r="V20" s="40"/>
      <c r="W20" s="40"/>
      <c r="X20" s="40"/>
      <c r="Y20" s="41"/>
      <c r="Z20" s="40"/>
      <c r="AA20" s="40"/>
      <c r="AB20" s="40"/>
      <c r="AC20" s="40"/>
      <c r="AD20" s="41"/>
      <c r="AE20" s="41"/>
    </row>
    <row r="21" spans="1:31" s="13" customFormat="1" x14ac:dyDescent="0.25">
      <c r="A21" s="36"/>
      <c r="B21" s="37"/>
      <c r="C21" s="31"/>
      <c r="D21" s="32"/>
      <c r="E21" s="32"/>
      <c r="F21" s="40"/>
      <c r="G21" s="40"/>
      <c r="H21" s="40"/>
      <c r="I21" s="41"/>
      <c r="J21" s="40"/>
      <c r="K21" s="40"/>
      <c r="L21" s="40"/>
      <c r="M21" s="40"/>
      <c r="N21" s="40"/>
      <c r="O21" s="41"/>
      <c r="P21" s="40"/>
      <c r="Q21" s="40"/>
      <c r="R21" s="40"/>
      <c r="S21" s="40"/>
      <c r="T21" s="41"/>
      <c r="U21" s="40"/>
      <c r="V21" s="40"/>
      <c r="W21" s="40"/>
      <c r="X21" s="40"/>
      <c r="Y21" s="41"/>
      <c r="Z21" s="40"/>
      <c r="AA21" s="40"/>
      <c r="AB21" s="40"/>
      <c r="AC21" s="40"/>
      <c r="AD21" s="41"/>
      <c r="AE21" s="41"/>
    </row>
    <row r="22" spans="1:31" s="13" customFormat="1" x14ac:dyDescent="0.25">
      <c r="A22" s="36"/>
      <c r="B22" s="37"/>
      <c r="C22" s="29"/>
      <c r="D22" s="30"/>
      <c r="E22" s="33"/>
      <c r="F22" s="55"/>
      <c r="G22" s="55"/>
      <c r="H22" s="40"/>
      <c r="I22" s="41"/>
      <c r="J22" s="40"/>
      <c r="K22" s="40"/>
      <c r="L22" s="40"/>
      <c r="M22" s="40"/>
      <c r="N22" s="40"/>
      <c r="O22" s="41"/>
      <c r="P22" s="40"/>
      <c r="Q22" s="40"/>
      <c r="R22" s="40"/>
      <c r="S22" s="40"/>
      <c r="T22" s="41"/>
      <c r="U22" s="40"/>
      <c r="V22" s="40"/>
      <c r="W22" s="40"/>
      <c r="X22" s="40"/>
      <c r="Y22" s="41"/>
      <c r="Z22" s="40"/>
      <c r="AA22" s="40"/>
      <c r="AB22" s="40"/>
      <c r="AC22" s="40"/>
      <c r="AD22" s="41"/>
      <c r="AE22" s="41"/>
    </row>
    <row r="23" spans="1:31" s="13" customFormat="1" x14ac:dyDescent="0.25">
      <c r="A23" s="36"/>
      <c r="B23" s="37"/>
      <c r="C23" s="29"/>
      <c r="D23" s="30"/>
      <c r="E23" s="33"/>
      <c r="F23" s="55"/>
      <c r="G23" s="55"/>
      <c r="H23" s="40"/>
      <c r="I23" s="41"/>
      <c r="J23" s="40"/>
      <c r="K23" s="40"/>
      <c r="L23" s="40"/>
      <c r="M23" s="40"/>
      <c r="N23" s="40"/>
      <c r="O23" s="41"/>
      <c r="P23" s="40"/>
      <c r="Q23" s="40"/>
      <c r="R23" s="40"/>
      <c r="S23" s="40"/>
      <c r="T23" s="41"/>
      <c r="U23" s="40"/>
      <c r="V23" s="40"/>
      <c r="W23" s="40"/>
      <c r="X23" s="40"/>
      <c r="Y23" s="41"/>
      <c r="Z23" s="40"/>
      <c r="AA23" s="40"/>
      <c r="AB23" s="40"/>
      <c r="AC23" s="40"/>
      <c r="AD23" s="41"/>
      <c r="AE23" s="41"/>
    </row>
    <row r="24" spans="1:31" s="13" customFormat="1" x14ac:dyDescent="0.25">
      <c r="A24" s="36"/>
      <c r="B24" s="37"/>
      <c r="C24" s="29"/>
      <c r="D24" s="30"/>
      <c r="E24" s="33"/>
      <c r="F24" s="55"/>
      <c r="G24" s="55"/>
      <c r="H24" s="40"/>
      <c r="I24" s="41"/>
      <c r="J24" s="40"/>
      <c r="K24" s="40"/>
      <c r="L24" s="40"/>
      <c r="M24" s="40"/>
      <c r="N24" s="40"/>
      <c r="O24" s="41"/>
      <c r="P24" s="40"/>
      <c r="Q24" s="40"/>
      <c r="R24" s="40"/>
      <c r="S24" s="40"/>
      <c r="T24" s="41"/>
      <c r="U24" s="40"/>
      <c r="V24" s="40"/>
      <c r="W24" s="40"/>
      <c r="X24" s="40"/>
      <c r="Y24" s="41"/>
      <c r="Z24" s="40"/>
      <c r="AA24" s="40"/>
      <c r="AB24" s="40"/>
      <c r="AC24" s="40"/>
      <c r="AD24" s="41"/>
      <c r="AE24" s="41"/>
    </row>
    <row r="25" spans="1:31" s="13" customFormat="1" x14ac:dyDescent="0.25">
      <c r="A25" s="36"/>
      <c r="B25" s="37"/>
      <c r="C25" s="29"/>
      <c r="D25" s="30"/>
      <c r="E25" s="33"/>
      <c r="F25" s="55"/>
      <c r="G25" s="55"/>
      <c r="H25" s="40"/>
      <c r="I25" s="41"/>
      <c r="J25" s="40"/>
      <c r="K25" s="40"/>
      <c r="L25" s="40"/>
      <c r="M25" s="40"/>
      <c r="N25" s="40"/>
      <c r="O25" s="41"/>
      <c r="P25" s="40"/>
      <c r="Q25" s="40"/>
      <c r="R25" s="40"/>
      <c r="S25" s="40"/>
      <c r="T25" s="41"/>
      <c r="U25" s="40"/>
      <c r="V25" s="40"/>
      <c r="W25" s="40"/>
      <c r="X25" s="40"/>
      <c r="Y25" s="41"/>
      <c r="Z25" s="40"/>
      <c r="AA25" s="40"/>
      <c r="AB25" s="40"/>
      <c r="AC25" s="40"/>
      <c r="AD25" s="41"/>
      <c r="AE25" s="41"/>
    </row>
    <row r="26" spans="1:31" s="13" customFormat="1" x14ac:dyDescent="0.25">
      <c r="A26" s="36"/>
      <c r="B26" s="37"/>
      <c r="C26" s="40"/>
      <c r="D26" s="40"/>
      <c r="E26" s="40"/>
      <c r="F26" s="40"/>
      <c r="G26" s="40"/>
      <c r="H26" s="40"/>
      <c r="I26" s="41"/>
      <c r="J26" s="40"/>
      <c r="K26" s="40"/>
      <c r="L26" s="40"/>
      <c r="M26" s="40"/>
      <c r="N26" s="40"/>
      <c r="O26" s="41"/>
      <c r="P26" s="40"/>
      <c r="Q26" s="40"/>
      <c r="R26" s="40"/>
      <c r="S26" s="40"/>
      <c r="T26" s="41"/>
      <c r="U26" s="40"/>
      <c r="V26" s="40"/>
      <c r="W26" s="40"/>
      <c r="X26" s="40"/>
      <c r="Y26" s="41"/>
      <c r="Z26" s="40"/>
      <c r="AA26" s="40"/>
      <c r="AB26" s="40"/>
      <c r="AC26" s="40"/>
      <c r="AD26" s="41"/>
      <c r="AE26" s="41"/>
    </row>
    <row r="27" spans="1:31" s="13" customFormat="1" x14ac:dyDescent="0.25">
      <c r="A27" s="36"/>
      <c r="B27" s="37"/>
      <c r="C27" s="40"/>
      <c r="D27" s="40"/>
      <c r="E27" s="40"/>
      <c r="F27" s="40"/>
      <c r="G27" s="40"/>
      <c r="H27" s="40"/>
      <c r="I27" s="41"/>
      <c r="J27" s="40"/>
      <c r="K27" s="40"/>
      <c r="L27" s="40"/>
      <c r="M27" s="40"/>
      <c r="N27" s="40"/>
      <c r="O27" s="41"/>
      <c r="P27" s="40"/>
      <c r="Q27" s="40"/>
      <c r="R27" s="40"/>
      <c r="S27" s="40"/>
      <c r="T27" s="41"/>
      <c r="U27" s="40"/>
      <c r="V27" s="40"/>
      <c r="W27" s="40"/>
      <c r="X27" s="40"/>
      <c r="Y27" s="41"/>
      <c r="Z27" s="40"/>
      <c r="AA27" s="40"/>
      <c r="AB27" s="40"/>
      <c r="AC27" s="40"/>
      <c r="AD27" s="41"/>
      <c r="AE27" s="41"/>
    </row>
    <row r="28" spans="1:31" x14ac:dyDescent="0.25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6"/>
      <c r="O28" s="47"/>
      <c r="P28" s="333"/>
      <c r="Q28" s="333"/>
      <c r="R28" s="44"/>
      <c r="S28" s="44"/>
      <c r="T28" s="44"/>
      <c r="U28" s="46"/>
      <c r="V28" s="47"/>
      <c r="W28" s="334"/>
      <c r="X28" s="334"/>
      <c r="Y28" s="44"/>
      <c r="Z28" s="335"/>
      <c r="AA28" s="335"/>
      <c r="AB28" s="335"/>
      <c r="AC28" s="335"/>
      <c r="AD28" s="335"/>
      <c r="AE28" s="45"/>
    </row>
    <row r="29" spans="1:31" x14ac:dyDescent="0.25">
      <c r="A29" s="4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6"/>
      <c r="O29" s="47"/>
      <c r="P29" s="333"/>
      <c r="Q29" s="333"/>
      <c r="R29" s="44"/>
      <c r="S29" s="44"/>
      <c r="T29" s="44"/>
      <c r="U29" s="46"/>
      <c r="V29" s="47"/>
      <c r="W29" s="334"/>
      <c r="X29" s="334"/>
      <c r="Y29" s="44"/>
      <c r="Z29" s="335"/>
      <c r="AA29" s="335"/>
      <c r="AB29" s="335"/>
      <c r="AC29" s="335"/>
      <c r="AD29" s="335"/>
      <c r="AE29" s="45"/>
    </row>
    <row r="30" spans="1:31" x14ac:dyDescent="0.25">
      <c r="A30" s="36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6"/>
      <c r="V30" s="47"/>
      <c r="W30" s="334"/>
      <c r="X30" s="334"/>
      <c r="Y30" s="44"/>
      <c r="Z30" s="335"/>
      <c r="AA30" s="335"/>
      <c r="AB30" s="335"/>
      <c r="AC30" s="335"/>
      <c r="AD30" s="335"/>
      <c r="AE30" s="45"/>
    </row>
    <row r="31" spans="1:31" x14ac:dyDescent="0.25"/>
    <row r="32" spans="1:31" x14ac:dyDescent="0.25">
      <c r="B32" s="15"/>
      <c r="C32" s="292"/>
      <c r="D32" s="292"/>
      <c r="E32" s="292"/>
      <c r="F32" s="292"/>
      <c r="G32" s="292"/>
      <c r="H32" s="292"/>
      <c r="I32" s="292"/>
      <c r="J32" s="292"/>
      <c r="M32" s="56"/>
      <c r="N32" s="56"/>
      <c r="O32" s="56"/>
      <c r="P32" s="56"/>
      <c r="Q32" s="56"/>
      <c r="R32" s="56"/>
      <c r="S32" s="56"/>
      <c r="T32" s="70" t="str">
        <f>IF('1º P'!K36="","",'1º P'!K36)</f>
        <v>Tacna,</v>
      </c>
      <c r="U32" s="330">
        <f ca="1">NOW()</f>
        <v>43587.987689814814</v>
      </c>
      <c r="V32" s="330"/>
      <c r="W32" s="330"/>
      <c r="X32" s="330"/>
      <c r="Y32" s="330"/>
      <c r="Z32" s="330"/>
      <c r="AA32" s="330"/>
      <c r="AB32" s="330"/>
      <c r="AC32" s="330"/>
      <c r="AD32" s="330"/>
    </row>
    <row r="33" spans="2:30" s="3" customFormat="1" x14ac:dyDescent="0.25">
      <c r="B33" s="23"/>
      <c r="C33" s="56"/>
      <c r="D33" s="56"/>
      <c r="E33" s="56"/>
      <c r="F33" s="56"/>
      <c r="G33" s="56"/>
      <c r="H33" s="56"/>
      <c r="I33" s="56"/>
      <c r="J33" s="56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</row>
    <row r="34" spans="2:30" s="3" customFormat="1" x14ac:dyDescent="0.25">
      <c r="B34" s="15" t="s">
        <v>53</v>
      </c>
      <c r="J34" s="68" t="s">
        <v>26</v>
      </c>
    </row>
    <row r="35" spans="2:30" s="3" customFormat="1" x14ac:dyDescent="0.25">
      <c r="B35" s="72" t="str">
        <f>IF('1º P'!S7="","",'1º P'!S7)</f>
        <v>NORMA LEYTON MAMANI</v>
      </c>
      <c r="J35" s="69" t="str">
        <f>IF('1º P'!C37="","",'1º P'!C37)</f>
        <v>SUBDIRECCIÓN</v>
      </c>
      <c r="R35" s="16"/>
    </row>
    <row r="36" spans="2:30" s="3" customFormat="1" x14ac:dyDescent="0.25">
      <c r="B36" s="6"/>
      <c r="Q36" s="71"/>
      <c r="R36" s="125" t="s">
        <v>39</v>
      </c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</row>
    <row r="37" spans="2:30" s="3" customFormat="1" hidden="1" x14ac:dyDescent="0.25">
      <c r="B37" s="6"/>
    </row>
    <row r="38" spans="2:30" s="3" customFormat="1" hidden="1" x14ac:dyDescent="0.25">
      <c r="B38" s="6"/>
    </row>
    <row r="39" spans="2:30" s="3" customFormat="1" hidden="1" x14ac:dyDescent="0.25">
      <c r="B39" s="6"/>
    </row>
    <row r="40" spans="2:30" s="3" customFormat="1" hidden="1" x14ac:dyDescent="0.25">
      <c r="B40" s="6"/>
    </row>
    <row r="41" spans="2:30" s="3" customFormat="1" hidden="1" x14ac:dyDescent="0.25">
      <c r="B41" s="6"/>
    </row>
    <row r="42" spans="2:30" s="3" customFormat="1" hidden="1" x14ac:dyDescent="0.25">
      <c r="B42" s="6"/>
    </row>
    <row r="43" spans="2:30" s="3" customFormat="1" hidden="1" x14ac:dyDescent="0.25">
      <c r="B43" s="6"/>
    </row>
    <row r="44" spans="2:30" s="3" customFormat="1" hidden="1" x14ac:dyDescent="0.25">
      <c r="B44" s="6"/>
    </row>
    <row r="45" spans="2:30" s="3" customFormat="1" hidden="1" x14ac:dyDescent="0.25">
      <c r="B45" s="6"/>
    </row>
    <row r="46" spans="2:30" s="3" customFormat="1" hidden="1" x14ac:dyDescent="0.25">
      <c r="B46" s="6"/>
    </row>
    <row r="47" spans="2:30" s="3" customFormat="1" hidden="1" x14ac:dyDescent="0.25">
      <c r="B47" s="6"/>
    </row>
    <row r="48" spans="2:30" s="3" customFormat="1" hidden="1" x14ac:dyDescent="0.25">
      <c r="B48" s="6"/>
    </row>
    <row r="49" s="3" customFormat="1" hidden="1" x14ac:dyDescent="0.25"/>
    <row r="50" s="3" customFormat="1" hidden="1" x14ac:dyDescent="0.25"/>
    <row r="51" s="3" customFormat="1" hidden="1" x14ac:dyDescent="0.25"/>
    <row r="52" s="3" customFormat="1" hidden="1" x14ac:dyDescent="0.25"/>
    <row r="53" s="3" customFormat="1" hidden="1" x14ac:dyDescent="0.25"/>
    <row r="54" s="3" customFormat="1" hidden="1" x14ac:dyDescent="0.25"/>
    <row r="55" s="3" customFormat="1" hidden="1" x14ac:dyDescent="0.25"/>
    <row r="56" s="3" customFormat="1" hidden="1" x14ac:dyDescent="0.25"/>
    <row r="57" s="3" customFormat="1" hidden="1" x14ac:dyDescent="0.25"/>
    <row r="58" s="3" customFormat="1" hidden="1" x14ac:dyDescent="0.25"/>
    <row r="59" s="3" customFormat="1" hidden="1" x14ac:dyDescent="0.25"/>
    <row r="60" s="3" customFormat="1" hidden="1" x14ac:dyDescent="0.25"/>
    <row r="61" s="3" customFormat="1" hidden="1" x14ac:dyDescent="0.25"/>
    <row r="62" s="3" customFormat="1" hidden="1" x14ac:dyDescent="0.25"/>
  </sheetData>
  <sheetProtection password="C4F5" sheet="1" scenarios="1"/>
  <mergeCells count="34">
    <mergeCell ref="C8:O8"/>
    <mergeCell ref="S8:AD8"/>
    <mergeCell ref="C32:J32"/>
    <mergeCell ref="P28:Q28"/>
    <mergeCell ref="W28:X28"/>
    <mergeCell ref="Z28:AD30"/>
    <mergeCell ref="P29:Q29"/>
    <mergeCell ref="D14:G14"/>
    <mergeCell ref="H14:K14"/>
    <mergeCell ref="T14:W14"/>
    <mergeCell ref="X14:AA14"/>
    <mergeCell ref="U32:AD32"/>
    <mergeCell ref="A5:S5"/>
    <mergeCell ref="T5:X5"/>
    <mergeCell ref="M6:N6"/>
    <mergeCell ref="C7:F7"/>
    <mergeCell ref="L7:N7"/>
    <mergeCell ref="S7:V7"/>
    <mergeCell ref="S33:AB33"/>
    <mergeCell ref="AE9:AE12"/>
    <mergeCell ref="C10:I10"/>
    <mergeCell ref="J10:O10"/>
    <mergeCell ref="P10:T10"/>
    <mergeCell ref="U10:Y10"/>
    <mergeCell ref="Z10:AD10"/>
    <mergeCell ref="C11:I11"/>
    <mergeCell ref="J11:O11"/>
    <mergeCell ref="P11:T11"/>
    <mergeCell ref="U11:Y11"/>
    <mergeCell ref="Z11:AD11"/>
    <mergeCell ref="L14:O14"/>
    <mergeCell ref="P14:S14"/>
    <mergeCell ref="W29:X29"/>
    <mergeCell ref="W30:X30"/>
  </mergeCells>
  <conditionalFormatting sqref="C13:AE13 C14:D14 H14 L14 P14 T14 X14 AB14:AE14 C15:AE27">
    <cfRule type="cellIs" dxfId="3" priority="1" operator="equal">
      <formula>"C"</formula>
    </cfRule>
    <cfRule type="cellIs" dxfId="2" priority="2" operator="equal">
      <formula>"B"</formula>
    </cfRule>
    <cfRule type="cellIs" dxfId="1" priority="3" operator="equal">
      <formula>"AD"</formula>
    </cfRule>
    <cfRule type="cellIs" dxfId="0" priority="4" operator="equal">
      <formula>"A"</formula>
    </cfRule>
  </conditionalFormatting>
  <dataValidations disablePrompts="1" count="6"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*122826).(e-mail: fer_gamarra@hotmail.com)" sqref="B4"/>
    <dataValidation allowBlank="1" showInputMessage="1" showErrorMessage="1" promptTitle="¡ATENCIÓN!" prompt="Este archivo ha sido diseñado y elaborado por Fernando Gamarra Morales y está protegida contra toda copia indebida sin permiso del autor (CEL: 952290888, RPM: *122826), (e-mail: fer_gamarra@hotmail.com)." sqref="AC33:AE33"/>
    <dataValidation allowBlank="1" showInputMessage="1" showErrorMessage="1" promptTitle="¡ATENCIÓN!" prompt="Este archivo ha sido diseñado y elaborado por Fernando Gamarra Morales y está protegido contra toda copia indebida sin permiso del autor (CEL: 952290888, RPM: *122826), (e-mail: fer_gamarra@hotmail.com)." sqref="T35:AD35 J35 R35"/>
    <dataValidation allowBlank="1" showInputMessage="1" showErrorMessage="1" promptTitle="¡ATENCIÓN!" prompt="Este archivo ha sido diseñado y elaborado por Fernando Gamarra Morales y está protegido contra toda copia indebida sin permiso del autor (CEL: 952290888, RPM: #952290888), (e-mail: fer_gamarra@hotmail.com)." sqref="R36:AD36"/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#952290888).(e-mail: fer_gamarra@hotmail.com)" sqref="B1:B2"/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#95229088).(e-mail: fer_gamarra@hotmail.com)" sqref="B3"/>
  </dataValidations>
  <printOptions horizontalCentered="1" verticalCentered="1"/>
  <pageMargins left="0" right="0" top="0" bottom="0" header="0.31496062992125984" footer="0.31496062992125984"/>
  <pageSetup paperSize="9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3" shapeId="8193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0</xdr:rowOff>
              </from>
              <to>
                <xdr:col>1</xdr:col>
                <xdr:colOff>466725</xdr:colOff>
                <xdr:row>3</xdr:row>
                <xdr:rowOff>161925</xdr:rowOff>
              </to>
            </anchor>
          </objectPr>
        </oleObject>
      </mc:Choice>
      <mc:Fallback>
        <oleObject progId="CorelDRAW.Graphic.13" shapeId="819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9"/>
  <sheetViews>
    <sheetView topLeftCell="A7" zoomScale="120" zoomScaleNormal="120" workbookViewId="0">
      <selection activeCell="B24" sqref="B24"/>
    </sheetView>
  </sheetViews>
  <sheetFormatPr baseColWidth="10" defaultColWidth="0" defaultRowHeight="15" zeroHeight="1" x14ac:dyDescent="0.25"/>
  <cols>
    <col min="1" max="1" width="3" style="133" bestFit="1" customWidth="1"/>
    <col min="2" max="2" width="30.28515625" style="134" customWidth="1"/>
    <col min="3" max="6" width="4.7109375" style="135" customWidth="1"/>
    <col min="7" max="22" width="4.7109375" style="134" customWidth="1"/>
    <col min="23" max="27" width="3.28515625" style="133" customWidth="1"/>
    <col min="28" max="28" width="9.5703125" style="133" customWidth="1"/>
    <col min="29" max="29" width="0.28515625" customWidth="1"/>
    <col min="30" max="16384" width="11.42578125" hidden="1"/>
  </cols>
  <sheetData>
    <row r="1" spans="1:28" ht="12.75" customHeight="1" x14ac:dyDescent="0.25">
      <c r="B1" s="204" t="str">
        <f>IF('1º P'!B1="","",'1º P'!B1)</f>
        <v>INSTITUCIÓN EDUCATIVA</v>
      </c>
      <c r="AB1" s="179" t="str">
        <f>'1º P'!AC1</f>
        <v>VERSIÓN: 04·2019</v>
      </c>
    </row>
    <row r="2" spans="1:28" ht="12.75" customHeight="1" x14ac:dyDescent="0.25">
      <c r="B2" s="204" t="str">
        <f>IF('1º P'!B2="","",'1º P'!B2)</f>
        <v>"GUILLERMO AUZA ARCE"</v>
      </c>
    </row>
    <row r="3" spans="1:28" ht="12.75" customHeight="1" x14ac:dyDescent="0.25">
      <c r="B3" s="204" t="str">
        <f>IF('1º P'!B3="","",'1º P'!B3)</f>
        <v>TACNA</v>
      </c>
    </row>
    <row r="4" spans="1:28" ht="15.75" x14ac:dyDescent="0.25">
      <c r="B4" s="135"/>
      <c r="L4" s="137"/>
      <c r="M4" s="138" t="s">
        <v>48</v>
      </c>
      <c r="N4" s="415">
        <f ca="1">IF('1º P'!M5="","",'1º P'!M5)</f>
        <v>2019</v>
      </c>
      <c r="O4" s="415"/>
      <c r="P4" s="415"/>
    </row>
    <row r="5" spans="1:28" ht="17.25" customHeight="1" x14ac:dyDescent="0.25">
      <c r="B5" s="139" t="s">
        <v>50</v>
      </c>
      <c r="C5" s="416" t="str">
        <f>IF('1º P'!T4="","",'1º P'!T4)</f>
        <v>REGULAR</v>
      </c>
      <c r="D5" s="416"/>
      <c r="E5" s="416"/>
      <c r="F5" s="416"/>
      <c r="I5" s="274" t="s">
        <v>129</v>
      </c>
      <c r="J5" s="182" t="str">
        <f>IF('1º P'!S6="","",'1º P'!S6)</f>
        <v/>
      </c>
      <c r="P5" s="274" t="s">
        <v>130</v>
      </c>
      <c r="Q5" s="181" t="str">
        <f>IF('1º P'!C6="","",'1º P'!C6)</f>
        <v>SEXTO</v>
      </c>
      <c r="V5" s="274" t="s">
        <v>132</v>
      </c>
      <c r="W5" s="180" t="str">
        <f>IF('1º P'!J6="","",'1º P'!J6)</f>
        <v>A</v>
      </c>
    </row>
    <row r="6" spans="1:28" x14ac:dyDescent="0.25">
      <c r="B6" s="135"/>
      <c r="F6" s="274" t="s">
        <v>128</v>
      </c>
      <c r="G6" s="182" t="str">
        <f>IF('1º P'!C7="","",'1º P'!C7)</f>
        <v>EDUCACIÓN RELIGIOSA</v>
      </c>
      <c r="Q6" s="274" t="s">
        <v>131</v>
      </c>
      <c r="R6" s="182" t="str">
        <f>IF('1º P'!S7="","",'1º P'!S7)</f>
        <v>NORMA LEYTON MAMANI</v>
      </c>
    </row>
    <row r="7" spans="1:28" ht="3.75" customHeight="1" thickBot="1" x14ac:dyDescent="0.3">
      <c r="B7" s="135"/>
      <c r="F7" s="136"/>
      <c r="G7" s="140"/>
      <c r="Q7" s="136"/>
      <c r="R7" s="140"/>
    </row>
    <row r="8" spans="1:28" ht="15.75" thickBot="1" x14ac:dyDescent="0.3">
      <c r="A8" s="429" t="s">
        <v>6</v>
      </c>
      <c r="B8" s="427" t="s">
        <v>28</v>
      </c>
      <c r="C8" s="422" t="s">
        <v>95</v>
      </c>
      <c r="D8" s="423"/>
      <c r="E8" s="423"/>
      <c r="F8" s="424"/>
      <c r="G8" s="422" t="s">
        <v>96</v>
      </c>
      <c r="H8" s="423"/>
      <c r="I8" s="423"/>
      <c r="J8" s="425"/>
      <c r="K8" s="426" t="s">
        <v>97</v>
      </c>
      <c r="L8" s="423"/>
      <c r="M8" s="423"/>
      <c r="N8" s="424"/>
      <c r="O8" s="422" t="s">
        <v>98</v>
      </c>
      <c r="P8" s="423"/>
      <c r="Q8" s="423"/>
      <c r="R8" s="425"/>
      <c r="S8" s="426" t="s">
        <v>99</v>
      </c>
      <c r="T8" s="423"/>
      <c r="U8" s="423"/>
      <c r="V8" s="425"/>
      <c r="W8" s="406" t="s">
        <v>101</v>
      </c>
      <c r="X8" s="407"/>
      <c r="Y8" s="407"/>
      <c r="Z8" s="407"/>
      <c r="AA8" s="408"/>
      <c r="AB8" s="412" t="s">
        <v>100</v>
      </c>
    </row>
    <row r="9" spans="1:28" ht="57" customHeight="1" thickBot="1" x14ac:dyDescent="0.3">
      <c r="A9" s="430"/>
      <c r="B9" s="427"/>
      <c r="C9" s="417" t="str">
        <f>IF('1º P'!C10=22,22,'1º P'!C10)</f>
        <v>CONSTRUYE SU IDENT COMO PERS HUM, AMADA POR DIOS, DIGNA, LIBRE Y TRASCEN, COMPREN LA DOCT DE SU RELIG, ABIERTAS AL DIALOG CON LAS QUE LE SON CERCANAS</v>
      </c>
      <c r="D9" s="418"/>
      <c r="E9" s="418"/>
      <c r="F9" s="419"/>
      <c r="G9" s="420" t="str">
        <f>IF('1º P'!J10="","",'1º P'!J10)</f>
        <v>ASUME LA EXPER DEL ENCUENT PERS Y COMUNIT CON DIOS EN SU PROYECT DE VIDA EN COHERENCIA CON SU CREENCIA RELIGIOSA</v>
      </c>
      <c r="H9" s="420"/>
      <c r="I9" s="420"/>
      <c r="J9" s="420"/>
      <c r="K9" s="420" t="str">
        <f>IF('1º P'!P10="","",'1º P'!P10)</f>
        <v/>
      </c>
      <c r="L9" s="420"/>
      <c r="M9" s="420"/>
      <c r="N9" s="420"/>
      <c r="O9" s="420" t="str">
        <f>IF('1º P'!U10="","",'1º P'!U10)</f>
        <v/>
      </c>
      <c r="P9" s="420"/>
      <c r="Q9" s="420"/>
      <c r="R9" s="420"/>
      <c r="S9" s="420" t="str">
        <f>IF('1º P'!Z10="","",'1º P'!Z10)</f>
        <v/>
      </c>
      <c r="T9" s="420"/>
      <c r="U9" s="420"/>
      <c r="V9" s="421"/>
      <c r="W9" s="409"/>
      <c r="X9" s="410"/>
      <c r="Y9" s="410"/>
      <c r="Z9" s="410"/>
      <c r="AA9" s="411"/>
      <c r="AB9" s="413"/>
    </row>
    <row r="10" spans="1:28" ht="15.75" thickBot="1" x14ac:dyDescent="0.3">
      <c r="A10" s="431"/>
      <c r="B10" s="428"/>
      <c r="C10" s="194" t="s">
        <v>36</v>
      </c>
      <c r="D10" s="195" t="s">
        <v>37</v>
      </c>
      <c r="E10" s="195" t="s">
        <v>41</v>
      </c>
      <c r="F10" s="196" t="s">
        <v>49</v>
      </c>
      <c r="G10" s="194" t="s">
        <v>36</v>
      </c>
      <c r="H10" s="195" t="s">
        <v>37</v>
      </c>
      <c r="I10" s="195" t="s">
        <v>41</v>
      </c>
      <c r="J10" s="196" t="s">
        <v>49</v>
      </c>
      <c r="K10" s="197" t="s">
        <v>36</v>
      </c>
      <c r="L10" s="195" t="s">
        <v>37</v>
      </c>
      <c r="M10" s="195" t="s">
        <v>41</v>
      </c>
      <c r="N10" s="196" t="s">
        <v>49</v>
      </c>
      <c r="O10" s="194" t="s">
        <v>36</v>
      </c>
      <c r="P10" s="195" t="s">
        <v>37</v>
      </c>
      <c r="Q10" s="195" t="s">
        <v>41</v>
      </c>
      <c r="R10" s="196" t="s">
        <v>49</v>
      </c>
      <c r="S10" s="194" t="s">
        <v>36</v>
      </c>
      <c r="T10" s="195" t="s">
        <v>37</v>
      </c>
      <c r="U10" s="195" t="s">
        <v>41</v>
      </c>
      <c r="V10" s="196" t="s">
        <v>49</v>
      </c>
      <c r="W10" s="170" t="s">
        <v>102</v>
      </c>
      <c r="X10" s="171" t="s">
        <v>103</v>
      </c>
      <c r="Y10" s="171" t="s">
        <v>104</v>
      </c>
      <c r="Z10" s="172" t="s">
        <v>105</v>
      </c>
      <c r="AA10" s="172" t="s">
        <v>106</v>
      </c>
      <c r="AB10" s="414"/>
    </row>
    <row r="11" spans="1:28" ht="15" customHeight="1" x14ac:dyDescent="0.25">
      <c r="A11" s="198">
        <v>1</v>
      </c>
      <c r="B11" s="199" t="str">
        <f>IF('1º P'!B12="","",'1º P'!B12)</f>
        <v>Almonte Limachi, Mayte Marilia</v>
      </c>
      <c r="C11" s="208" t="str">
        <f>IF('1º P'!I12="","",'1º P'!I12)</f>
        <v>A</v>
      </c>
      <c r="D11" s="209" t="str">
        <f>IF('2º P'!I12="","",'2º P'!I12)</f>
        <v>C</v>
      </c>
      <c r="E11" s="209" t="str">
        <f>IF('3º P'!I12="","",'3º P'!I12)</f>
        <v>C</v>
      </c>
      <c r="F11" s="210" t="str">
        <f>IF('4º P'!I12="","",'4º P'!I12)</f>
        <v>C</v>
      </c>
      <c r="G11" s="208" t="str">
        <f>IF('1º P'!O12="","",'1º P'!O12)</f>
        <v>A</v>
      </c>
      <c r="H11" s="209" t="str">
        <f>IF('2º P'!O12="","",'2º P'!O12)</f>
        <v>C</v>
      </c>
      <c r="I11" s="209" t="str">
        <f>IF('3º P'!O12="","",'3º P'!O12)</f>
        <v>C</v>
      </c>
      <c r="J11" s="210" t="str">
        <f>IF('4º P'!O12="","",'4º P'!O12)</f>
        <v>C</v>
      </c>
      <c r="K11" s="208" t="str">
        <f>IF('1º P'!T12="","",'1º P'!T12)</f>
        <v>AD</v>
      </c>
      <c r="L11" s="209" t="str">
        <f>IF('2º P'!T12="","",'2º P'!T12)</f>
        <v/>
      </c>
      <c r="M11" s="209" t="str">
        <f>IF('3º P'!T12="","",'3º P'!T12)</f>
        <v/>
      </c>
      <c r="N11" s="210" t="str">
        <f>IF('4º P'!T12="","",'4º P'!T12)</f>
        <v/>
      </c>
      <c r="O11" s="208" t="str">
        <f>IF('1º P'!Y12="","",'1º P'!Y12)</f>
        <v>AD</v>
      </c>
      <c r="P11" s="209" t="str">
        <f>IF('2º P'!Y12="","",'2º P'!Y12)</f>
        <v/>
      </c>
      <c r="Q11" s="209" t="str">
        <f>IF('3º P'!Y12="","",'3º P'!Y12)</f>
        <v/>
      </c>
      <c r="R11" s="210" t="str">
        <f>IF('4º P'!Y12="","",'4º P'!Y12)</f>
        <v/>
      </c>
      <c r="S11" s="208" t="str">
        <f>IF('1º P'!AB12="","",'1º P'!AB12)</f>
        <v/>
      </c>
      <c r="T11" s="209" t="str">
        <f>IF('2º P'!AB12="","",'2º P'!AB12)</f>
        <v/>
      </c>
      <c r="U11" s="209" t="str">
        <f>IF('3º P'!AB12="","",'3º P'!AB12)</f>
        <v/>
      </c>
      <c r="V11" s="210" t="str">
        <f>IF('4º P'!AB12="","",'4º P'!AB12)</f>
        <v/>
      </c>
      <c r="W11" s="225" t="str">
        <f>IF('1º P'!C$10="","",IF(F11=0,"",F11))</f>
        <v>C</v>
      </c>
      <c r="X11" s="226" t="str">
        <f>IF('1º P'!J$10="","",IF(J11=0,"",J11))</f>
        <v>C</v>
      </c>
      <c r="Y11" s="226" t="str">
        <f>IF('1º P'!P$10="","",IF(N11="","",N11))</f>
        <v/>
      </c>
      <c r="Z11" s="226" t="str">
        <f>IF('1º P'!U10="","",IF(R11=0,"",R11))</f>
        <v/>
      </c>
      <c r="AA11" s="227" t="str">
        <f>IF('1º P'!Z10="","",IF(V11=0,"",V11))</f>
        <v/>
      </c>
      <c r="AB11" s="205" t="s">
        <v>33</v>
      </c>
    </row>
    <row r="12" spans="1:28" ht="15" customHeight="1" x14ac:dyDescent="0.25">
      <c r="A12" s="200">
        <v>2</v>
      </c>
      <c r="B12" s="201" t="str">
        <f>IF('1º P'!B13="","",'1º P'!B13)</f>
        <v>Amones Condori , Geovana</v>
      </c>
      <c r="C12" s="211" t="str">
        <f>IF('1º P'!I13="","",'1º P'!I13)</f>
        <v>AD</v>
      </c>
      <c r="D12" s="212" t="str">
        <f>IF('2º P'!I13="","",'2º P'!I13)</f>
        <v>AD</v>
      </c>
      <c r="E12" s="212" t="str">
        <f>IF('3º P'!I13="","",'3º P'!I13)</f>
        <v>AD</v>
      </c>
      <c r="F12" s="213" t="str">
        <f>IF('4º P'!I13="","",'4º P'!I13)</f>
        <v>AD</v>
      </c>
      <c r="G12" s="211" t="str">
        <f>IF('1º P'!O13="","",'1º P'!O13)</f>
        <v>A</v>
      </c>
      <c r="H12" s="212" t="str">
        <f>IF('2º P'!O13="","",'2º P'!O13)</f>
        <v>B</v>
      </c>
      <c r="I12" s="212" t="str">
        <f>IF('3º P'!O13="","",'3º P'!O13)</f>
        <v>B</v>
      </c>
      <c r="J12" s="213" t="str">
        <f>IF('4º P'!O13="","",'4º P'!O13)</f>
        <v>B</v>
      </c>
      <c r="K12" s="211" t="str">
        <f>IF('1º P'!T13="","",'1º P'!T13)</f>
        <v>AD</v>
      </c>
      <c r="L12" s="212" t="str">
        <f>IF('2º P'!T13="","",'2º P'!T13)</f>
        <v>B</v>
      </c>
      <c r="M12" s="212" t="str">
        <f>IF('3º P'!T13="","",'3º P'!T13)</f>
        <v>B</v>
      </c>
      <c r="N12" s="213" t="str">
        <f>IF('4º P'!T13="","",'4º P'!T13)</f>
        <v>B</v>
      </c>
      <c r="O12" s="211" t="str">
        <f>IF('1º P'!Y13="","",'1º P'!Y13)</f>
        <v>AD</v>
      </c>
      <c r="P12" s="212" t="str">
        <f>IF('2º P'!Y13="","",'2º P'!Y13)</f>
        <v/>
      </c>
      <c r="Q12" s="212" t="str">
        <f>IF('3º P'!Y13="","",'3º P'!Y13)</f>
        <v/>
      </c>
      <c r="R12" s="213" t="str">
        <f>IF('4º P'!Y13="","",'4º P'!Y13)</f>
        <v/>
      </c>
      <c r="S12" s="211" t="str">
        <f>IF('1º P'!AB13="","",'1º P'!AB13)</f>
        <v/>
      </c>
      <c r="T12" s="212" t="str">
        <f>IF('2º P'!AB13="","",'2º P'!AB13)</f>
        <v/>
      </c>
      <c r="U12" s="212" t="str">
        <f>IF('3º P'!AB13="","",'3º P'!AB13)</f>
        <v/>
      </c>
      <c r="V12" s="213" t="str">
        <f>IF('4º P'!AB13="","",'4º P'!AB13)</f>
        <v/>
      </c>
      <c r="W12" s="228" t="str">
        <f>IF('1º P'!C$10="","",IF(F12=0,"",F12))</f>
        <v>AD</v>
      </c>
      <c r="X12" s="229" t="str">
        <f>IF('1º P'!J$10="","",IF(J12=0,"",J12))</f>
        <v>B</v>
      </c>
      <c r="Y12" s="229" t="str">
        <f>IF('1º P'!P$10="","",IF(N12="","",N12))</f>
        <v/>
      </c>
      <c r="Z12" s="229" t="str">
        <f>IF('1º P'!U11="","",IF(R12=0,"",R12))</f>
        <v/>
      </c>
      <c r="AA12" s="230" t="str">
        <f>IF('1º P'!Z11="","",IF(V12=0,"",V12))</f>
        <v/>
      </c>
      <c r="AB12" s="206" t="s">
        <v>33</v>
      </c>
    </row>
    <row r="13" spans="1:28" ht="15" customHeight="1" x14ac:dyDescent="0.25">
      <c r="A13" s="200">
        <v>3</v>
      </c>
      <c r="B13" s="201" t="str">
        <f>IF('1º P'!B14="","",'1º P'!B14)</f>
        <v xml:space="preserve"> Ancco Machaca, Xiomara Yémely</v>
      </c>
      <c r="C13" s="211" t="str">
        <f>IF('1º P'!I14="","",'1º P'!I14)</f>
        <v>A</v>
      </c>
      <c r="D13" s="212" t="str">
        <f>IF('2º P'!I14="","",'2º P'!I14)</f>
        <v>B</v>
      </c>
      <c r="E13" s="212" t="str">
        <f>IF('3º P'!I14="","",'3º P'!I14)</f>
        <v>B</v>
      </c>
      <c r="F13" s="213" t="str">
        <f>IF('4º P'!I14="","",'4º P'!I14)</f>
        <v>B</v>
      </c>
      <c r="G13" s="211" t="str">
        <f>IF('1º P'!O14="","",'1º P'!O14)</f>
        <v>A</v>
      </c>
      <c r="H13" s="212" t="str">
        <f>IF('2º P'!O14="","",'2º P'!O14)</f>
        <v>B</v>
      </c>
      <c r="I13" s="212" t="str">
        <f>IF('3º P'!O14="","",'3º P'!O14)</f>
        <v>B</v>
      </c>
      <c r="J13" s="213" t="str">
        <f>IF('4º P'!O14="","",'4º P'!O14)</f>
        <v>B</v>
      </c>
      <c r="K13" s="211" t="str">
        <f>IF('1º P'!T14="","",'1º P'!T14)</f>
        <v/>
      </c>
      <c r="L13" s="212" t="str">
        <f>IF('2º P'!T14="","",'2º P'!T14)</f>
        <v/>
      </c>
      <c r="M13" s="212" t="str">
        <f>IF('3º P'!T14="","",'3º P'!T14)</f>
        <v/>
      </c>
      <c r="N13" s="213" t="str">
        <f>IF('4º P'!T14="","",'4º P'!T14)</f>
        <v/>
      </c>
      <c r="O13" s="211" t="str">
        <f>IF('1º P'!Y14="","",'1º P'!Y14)</f>
        <v>AD</v>
      </c>
      <c r="P13" s="212" t="str">
        <f>IF('2º P'!Y14="","",'2º P'!Y14)</f>
        <v/>
      </c>
      <c r="Q13" s="212" t="str">
        <f>IF('3º P'!Y14="","",'3º P'!Y14)</f>
        <v/>
      </c>
      <c r="R13" s="213" t="str">
        <f>IF('4º P'!Y14="","",'4º P'!Y14)</f>
        <v/>
      </c>
      <c r="S13" s="211" t="str">
        <f>IF('1º P'!AB14="","",'1º P'!AB14)</f>
        <v/>
      </c>
      <c r="T13" s="212" t="str">
        <f>IF('2º P'!AB14="","",'2º P'!AB14)</f>
        <v/>
      </c>
      <c r="U13" s="212" t="str">
        <f>IF('3º P'!AB14="","",'3º P'!AB14)</f>
        <v/>
      </c>
      <c r="V13" s="213" t="str">
        <f>IF('4º P'!AB14="","",'4º P'!AB14)</f>
        <v/>
      </c>
      <c r="W13" s="228" t="str">
        <f>IF('1º P'!C$10="","",IF(F13=0,"",F13))</f>
        <v>B</v>
      </c>
      <c r="X13" s="229" t="str">
        <f>IF('1º P'!J$10="","",IF(J13=0,"",J13))</f>
        <v>B</v>
      </c>
      <c r="Y13" s="229" t="str">
        <f>IF('1º P'!P$10="","",IF(N13="","",N13))</f>
        <v/>
      </c>
      <c r="Z13" s="229" t="str">
        <f>IF('1º P'!U12="","",IF(R13=0,"",R13))</f>
        <v/>
      </c>
      <c r="AA13" s="230" t="str">
        <f>IF('1º P'!Z12="","",IF(V13=0,"",V13))</f>
        <v/>
      </c>
      <c r="AB13" s="206" t="s">
        <v>32</v>
      </c>
    </row>
    <row r="14" spans="1:28" ht="15" customHeight="1" x14ac:dyDescent="0.25">
      <c r="A14" s="200">
        <v>4</v>
      </c>
      <c r="B14" s="201" t="str">
        <f>IF('1º P'!B15="","",'1º P'!B15)</f>
        <v>Añacata Huancco,Yeny Yuliana</v>
      </c>
      <c r="C14" s="211" t="str">
        <f>IF('1º P'!I15="","",'1º P'!I15)</f>
        <v>A</v>
      </c>
      <c r="D14" s="212" t="str">
        <f>IF('2º P'!I15="","",'2º P'!I15)</f>
        <v>C</v>
      </c>
      <c r="E14" s="212" t="str">
        <f>IF('3º P'!I15="","",'3º P'!I15)</f>
        <v>C</v>
      </c>
      <c r="F14" s="213" t="str">
        <f>IF('4º P'!I15="","",'4º P'!I15)</f>
        <v>C</v>
      </c>
      <c r="G14" s="211" t="str">
        <f>IF('1º P'!O15="","",'1º P'!O15)</f>
        <v>A</v>
      </c>
      <c r="H14" s="212" t="str">
        <f>IF('2º P'!O15="","",'2º P'!O15)</f>
        <v>A</v>
      </c>
      <c r="I14" s="212" t="str">
        <f>IF('3º P'!O15="","",'3º P'!O15)</f>
        <v>A</v>
      </c>
      <c r="J14" s="213" t="str">
        <f>IF('4º P'!O15="","",'4º P'!O15)</f>
        <v>A</v>
      </c>
      <c r="K14" s="211" t="str">
        <f>IF('1º P'!T15="","",'1º P'!T15)</f>
        <v/>
      </c>
      <c r="L14" s="212" t="str">
        <f>IF('2º P'!T15="","",'2º P'!T15)</f>
        <v>A</v>
      </c>
      <c r="M14" s="212" t="str">
        <f>IF('3º P'!T15="","",'3º P'!T15)</f>
        <v>A</v>
      </c>
      <c r="N14" s="213" t="str">
        <f>IF('4º P'!T15="","",'4º P'!T15)</f>
        <v>A</v>
      </c>
      <c r="O14" s="211" t="str">
        <f>IF('1º P'!Y15="","",'1º P'!Y15)</f>
        <v>C</v>
      </c>
      <c r="P14" s="212" t="str">
        <f>IF('2º P'!Y15="","",'2º P'!Y15)</f>
        <v>AD</v>
      </c>
      <c r="Q14" s="212" t="str">
        <f>IF('3º P'!Y15="","",'3º P'!Y15)</f>
        <v>AD</v>
      </c>
      <c r="R14" s="213" t="str">
        <f>IF('4º P'!Y15="","",'4º P'!Y15)</f>
        <v>AD</v>
      </c>
      <c r="S14" s="211" t="str">
        <f>IF('1º P'!AB15="","",'1º P'!AB15)</f>
        <v/>
      </c>
      <c r="T14" s="212" t="str">
        <f>IF('2º P'!AB15="","",'2º P'!AB15)</f>
        <v/>
      </c>
      <c r="U14" s="212" t="str">
        <f>IF('3º P'!AB15="","",'3º P'!AB15)</f>
        <v/>
      </c>
      <c r="V14" s="213" t="str">
        <f>IF('4º P'!AB15="","",'4º P'!AB15)</f>
        <v/>
      </c>
      <c r="W14" s="228" t="str">
        <f>IF('1º P'!C$10="","",IF(F14=0,"",F14))</f>
        <v>C</v>
      </c>
      <c r="X14" s="229" t="str">
        <f>IF('1º P'!J$10="","",IF(J14=0,"",J14))</f>
        <v>A</v>
      </c>
      <c r="Y14" s="229" t="str">
        <f>IF('1º P'!P$10="","",IF(N14="","",N14))</f>
        <v/>
      </c>
      <c r="Z14" s="229" t="str">
        <f>IF('1º P'!U13="","",IF(R14=0,"",R14))</f>
        <v/>
      </c>
      <c r="AA14" s="230" t="str">
        <f>IF('1º P'!Z13="","",IF(V14=0,"",V14))</f>
        <v/>
      </c>
      <c r="AB14" s="206" t="s">
        <v>32</v>
      </c>
    </row>
    <row r="15" spans="1:28" ht="15" customHeight="1" x14ac:dyDescent="0.25">
      <c r="A15" s="200">
        <v>5</v>
      </c>
      <c r="B15" s="201" t="str">
        <f>IF('1º P'!B16="","",'1º P'!B16)</f>
        <v xml:space="preserve">Apaza Zapana, Melany Sofía </v>
      </c>
      <c r="C15" s="211" t="str">
        <f>IF('1º P'!I16="","",'1º P'!I16)</f>
        <v>A</v>
      </c>
      <c r="D15" s="212" t="str">
        <f>IF('2º P'!I16="","",'2º P'!I16)</f>
        <v>C</v>
      </c>
      <c r="E15" s="212" t="str">
        <f>IF('3º P'!I16="","",'3º P'!I16)</f>
        <v>C</v>
      </c>
      <c r="F15" s="213" t="str">
        <f>IF('4º P'!I16="","",'4º P'!I16)</f>
        <v>C</v>
      </c>
      <c r="G15" s="211" t="str">
        <f>IF('1º P'!O16="","",'1º P'!O16)</f>
        <v>B</v>
      </c>
      <c r="H15" s="212" t="str">
        <f>IF('2º P'!O16="","",'2º P'!O16)</f>
        <v>A</v>
      </c>
      <c r="I15" s="212" t="str">
        <f>IF('3º P'!O16="","",'3º P'!O16)</f>
        <v>A</v>
      </c>
      <c r="J15" s="213" t="str">
        <f>IF('4º P'!O16="","",'4º P'!O16)</f>
        <v>A</v>
      </c>
      <c r="K15" s="211" t="str">
        <f>IF('1º P'!T16="","",'1º P'!T16)</f>
        <v/>
      </c>
      <c r="L15" s="212" t="str">
        <f>IF('2º P'!T16="","",'2º P'!T16)</f>
        <v/>
      </c>
      <c r="M15" s="212" t="str">
        <f>IF('3º P'!T16="","",'3º P'!T16)</f>
        <v/>
      </c>
      <c r="N15" s="213" t="str">
        <f>IF('4º P'!T16="","",'4º P'!T16)</f>
        <v/>
      </c>
      <c r="O15" s="211" t="str">
        <f>IF('1º P'!Y16="","",'1º P'!Y16)</f>
        <v>A</v>
      </c>
      <c r="P15" s="212" t="str">
        <f>IF('2º P'!Y16="","",'2º P'!Y16)</f>
        <v/>
      </c>
      <c r="Q15" s="212" t="str">
        <f>IF('3º P'!Y16="","",'3º P'!Y16)</f>
        <v/>
      </c>
      <c r="R15" s="213" t="str">
        <f>IF('4º P'!Y16="","",'4º P'!Y16)</f>
        <v/>
      </c>
      <c r="S15" s="211" t="str">
        <f>IF('1º P'!AB16="","",'1º P'!AB16)</f>
        <v/>
      </c>
      <c r="T15" s="212" t="str">
        <f>IF('2º P'!AB16="","",'2º P'!AB16)</f>
        <v/>
      </c>
      <c r="U15" s="212" t="str">
        <f>IF('3º P'!AB16="","",'3º P'!AB16)</f>
        <v/>
      </c>
      <c r="V15" s="213" t="str">
        <f>IF('4º P'!AB16="","",'4º P'!AB16)</f>
        <v/>
      </c>
      <c r="W15" s="228" t="str">
        <f>IF('1º P'!C$10="","",IF(F15=0,"",F15))</f>
        <v>C</v>
      </c>
      <c r="X15" s="229" t="str">
        <f>IF('1º P'!J$10="","",IF(J15=0,"",J15))</f>
        <v>A</v>
      </c>
      <c r="Y15" s="229" t="str">
        <f>IF('1º P'!P$10="","",IF(N15="","",N15))</f>
        <v/>
      </c>
      <c r="Z15" s="229" t="str">
        <f>IF('1º P'!U14="","",IF(R15=0,"",R15))</f>
        <v/>
      </c>
      <c r="AA15" s="230" t="str">
        <f>IF('1º P'!Z14="","",IF(V15=0,"",V15))</f>
        <v/>
      </c>
      <c r="AB15" s="206" t="s">
        <v>31</v>
      </c>
    </row>
    <row r="16" spans="1:28" ht="15" customHeight="1" x14ac:dyDescent="0.25">
      <c r="A16" s="200">
        <v>6</v>
      </c>
      <c r="B16" s="201" t="str">
        <f>IF('1º P'!B17="","",'1º P'!B17)</f>
        <v>Apomayta Maquera , Yesenia Patricia</v>
      </c>
      <c r="C16" s="211" t="str">
        <f>IF('1º P'!I17="","",'1º P'!I17)</f>
        <v>A</v>
      </c>
      <c r="D16" s="212" t="str">
        <f>IF('2º P'!I17="","",'2º P'!I17)</f>
        <v>A</v>
      </c>
      <c r="E16" s="212" t="str">
        <f>IF('3º P'!I17="","",'3º P'!I17)</f>
        <v>A</v>
      </c>
      <c r="F16" s="213" t="str">
        <f>IF('4º P'!I17="","",'4º P'!I17)</f>
        <v>A</v>
      </c>
      <c r="G16" s="211" t="str">
        <f>IF('1º P'!O17="","",'1º P'!O17)</f>
        <v>A</v>
      </c>
      <c r="H16" s="212" t="str">
        <f>IF('2º P'!O17="","",'2º P'!O17)</f>
        <v>A</v>
      </c>
      <c r="I16" s="212" t="str">
        <f>IF('3º P'!O17="","",'3º P'!O17)</f>
        <v>A</v>
      </c>
      <c r="J16" s="213" t="str">
        <f>IF('4º P'!O17="","",'4º P'!O17)</f>
        <v>A</v>
      </c>
      <c r="K16" s="211" t="str">
        <f>IF('1º P'!T17="","",'1º P'!T17)</f>
        <v/>
      </c>
      <c r="L16" s="212" t="str">
        <f>IF('2º P'!T17="","",'2º P'!T17)</f>
        <v/>
      </c>
      <c r="M16" s="212" t="str">
        <f>IF('3º P'!T17="","",'3º P'!T17)</f>
        <v/>
      </c>
      <c r="N16" s="213" t="str">
        <f>IF('4º P'!T17="","",'4º P'!T17)</f>
        <v/>
      </c>
      <c r="O16" s="211" t="str">
        <f>IF('1º P'!Y17="","",'1º P'!Y17)</f>
        <v>A</v>
      </c>
      <c r="P16" s="212" t="str">
        <f>IF('2º P'!Y17="","",'2º P'!Y17)</f>
        <v>A</v>
      </c>
      <c r="Q16" s="212" t="str">
        <f>IF('3º P'!Y17="","",'3º P'!Y17)</f>
        <v>A</v>
      </c>
      <c r="R16" s="213" t="str">
        <f>IF('4º P'!Y17="","",'4º P'!Y17)</f>
        <v>A</v>
      </c>
      <c r="S16" s="211" t="str">
        <f>IF('1º P'!AB17="","",'1º P'!AB17)</f>
        <v/>
      </c>
      <c r="T16" s="212" t="str">
        <f>IF('2º P'!AB17="","",'2º P'!AB17)</f>
        <v/>
      </c>
      <c r="U16" s="212" t="str">
        <f>IF('3º P'!AB17="","",'3º P'!AB17)</f>
        <v/>
      </c>
      <c r="V16" s="213" t="str">
        <f>IF('4º P'!AB17="","",'4º P'!AB17)</f>
        <v/>
      </c>
      <c r="W16" s="228" t="str">
        <f>IF('1º P'!C$10="","",IF(F16=0,"",F16))</f>
        <v>A</v>
      </c>
      <c r="X16" s="229" t="str">
        <f>IF('1º P'!J$10="","",IF(J16=0,"",J16))</f>
        <v>A</v>
      </c>
      <c r="Y16" s="229" t="str">
        <f>IF('1º P'!P$10="","",IF(N16="","",N16))</f>
        <v/>
      </c>
      <c r="Z16" s="229" t="str">
        <f>IF('1º P'!U15="","",IF(R16=0,"",R16))</f>
        <v/>
      </c>
      <c r="AA16" s="230" t="str">
        <f>IF('1º P'!Z15="","",IF(V16=0,"",V16))</f>
        <v/>
      </c>
      <c r="AB16" s="206" t="s">
        <v>11</v>
      </c>
    </row>
    <row r="17" spans="1:28" ht="15" customHeight="1" x14ac:dyDescent="0.25">
      <c r="A17" s="200">
        <v>7</v>
      </c>
      <c r="B17" s="201" t="str">
        <f>IF('1º P'!B18="","",'1º P'!B18)</f>
        <v>Ccosi Cauna, Fiorela Karina</v>
      </c>
      <c r="C17" s="211" t="str">
        <f>IF('1º P'!I18="","",'1º P'!I18)</f>
        <v>C</v>
      </c>
      <c r="D17" s="212" t="str">
        <f>IF('2º P'!I18="","",'2º P'!I18)</f>
        <v>A</v>
      </c>
      <c r="E17" s="212" t="str">
        <f>IF('3º P'!I18="","",'3º P'!I18)</f>
        <v>A</v>
      </c>
      <c r="F17" s="213" t="str">
        <f>IF('4º P'!I18="","",'4º P'!I18)</f>
        <v>A</v>
      </c>
      <c r="G17" s="211" t="str">
        <f>IF('1º P'!O18="","",'1º P'!O18)</f>
        <v>AD</v>
      </c>
      <c r="H17" s="212" t="str">
        <f>IF('2º P'!O18="","",'2º P'!O18)</f>
        <v>A</v>
      </c>
      <c r="I17" s="212" t="str">
        <f>IF('3º P'!O18="","",'3º P'!O18)</f>
        <v>A</v>
      </c>
      <c r="J17" s="213" t="str">
        <f>IF('4º P'!O18="","",'4º P'!O18)</f>
        <v>C</v>
      </c>
      <c r="K17" s="211" t="str">
        <f>IF('1º P'!T18="","",'1º P'!T18)</f>
        <v/>
      </c>
      <c r="L17" s="212" t="str">
        <f>IF('2º P'!T18="","",'2º P'!T18)</f>
        <v/>
      </c>
      <c r="M17" s="212" t="str">
        <f>IF('3º P'!T18="","",'3º P'!T18)</f>
        <v/>
      </c>
      <c r="N17" s="213" t="str">
        <f>IF('4º P'!T18="","",'4º P'!T18)</f>
        <v/>
      </c>
      <c r="O17" s="211" t="str">
        <f>IF('1º P'!Y18="","",'1º P'!Y18)</f>
        <v>B</v>
      </c>
      <c r="P17" s="212" t="str">
        <f>IF('2º P'!Y18="","",'2º P'!Y18)</f>
        <v/>
      </c>
      <c r="Q17" s="212" t="str">
        <f>IF('3º P'!Y18="","",'3º P'!Y18)</f>
        <v/>
      </c>
      <c r="R17" s="213" t="str">
        <f>IF('4º P'!Y18="","",'4º P'!Y18)</f>
        <v/>
      </c>
      <c r="S17" s="211" t="str">
        <f>IF('1º P'!AB18="","",'1º P'!AB18)</f>
        <v/>
      </c>
      <c r="T17" s="212" t="str">
        <f>IF('2º P'!AB18="","",'2º P'!AB18)</f>
        <v/>
      </c>
      <c r="U17" s="212" t="str">
        <f>IF('3º P'!AB18="","",'3º P'!AB18)</f>
        <v/>
      </c>
      <c r="V17" s="213" t="str">
        <f>IF('4º P'!AB18="","",'4º P'!AB18)</f>
        <v/>
      </c>
      <c r="W17" s="228" t="str">
        <f>IF('1º P'!C$10="","",IF(F17=0,"",F17))</f>
        <v>A</v>
      </c>
      <c r="X17" s="229" t="str">
        <f>IF('1º P'!J$10="","",IF(J17=0,"",J17))</f>
        <v>C</v>
      </c>
      <c r="Y17" s="229" t="str">
        <f>IF('1º P'!P$10="","",IF(N17="","",N17))</f>
        <v/>
      </c>
      <c r="Z17" s="229" t="str">
        <f>IF('1º P'!U16="","",IF(R17=0,"",R17))</f>
        <v/>
      </c>
      <c r="AA17" s="230" t="str">
        <f>IF('1º P'!Z16="","",IF(V17=0,"",V17))</f>
        <v/>
      </c>
      <c r="AB17" s="206" t="s">
        <v>11</v>
      </c>
    </row>
    <row r="18" spans="1:28" ht="15" customHeight="1" x14ac:dyDescent="0.25">
      <c r="A18" s="200">
        <v>8</v>
      </c>
      <c r="B18" s="201" t="str">
        <f>IF('1º P'!B19="","",'1º P'!B19)</f>
        <v>Chata Vargas , Sandra</v>
      </c>
      <c r="C18" s="211" t="str">
        <f>IF('1º P'!I19="","",'1º P'!I19)</f>
        <v>B</v>
      </c>
      <c r="D18" s="212" t="str">
        <f>IF('2º P'!I19="","",'2º P'!I19)</f>
        <v>A</v>
      </c>
      <c r="E18" s="212" t="str">
        <f>IF('3º P'!I19="","",'3º P'!I19)</f>
        <v>A</v>
      </c>
      <c r="F18" s="213" t="str">
        <f>IF('4º P'!I19="","",'4º P'!I19)</f>
        <v>A</v>
      </c>
      <c r="G18" s="211" t="str">
        <f>IF('1º P'!O19="","",'1º P'!O19)</f>
        <v>C</v>
      </c>
      <c r="H18" s="212" t="str">
        <f>IF('2º P'!O19="","",'2º P'!O19)</f>
        <v>A</v>
      </c>
      <c r="I18" s="212" t="str">
        <f>IF('3º P'!O19="","",'3º P'!O19)</f>
        <v>A</v>
      </c>
      <c r="J18" s="213" t="str">
        <f>IF('4º P'!O19="","",'4º P'!O19)</f>
        <v>A</v>
      </c>
      <c r="K18" s="211" t="str">
        <f>IF('1º P'!T19="","",'1º P'!T19)</f>
        <v/>
      </c>
      <c r="L18" s="212" t="str">
        <f>IF('2º P'!T19="","",'2º P'!T19)</f>
        <v/>
      </c>
      <c r="M18" s="212" t="str">
        <f>IF('3º P'!T19="","",'3º P'!T19)</f>
        <v/>
      </c>
      <c r="N18" s="213" t="str">
        <f>IF('4º P'!T19="","",'4º P'!T19)</f>
        <v/>
      </c>
      <c r="O18" s="211" t="str">
        <f>IF('1º P'!Y19="","",'1º P'!Y19)</f>
        <v>B</v>
      </c>
      <c r="P18" s="212" t="str">
        <f>IF('2º P'!Y19="","",'2º P'!Y19)</f>
        <v/>
      </c>
      <c r="Q18" s="212" t="str">
        <f>IF('3º P'!Y19="","",'3º P'!Y19)</f>
        <v/>
      </c>
      <c r="R18" s="213" t="str">
        <f>IF('4º P'!Y19="","",'4º P'!Y19)</f>
        <v/>
      </c>
      <c r="S18" s="211" t="str">
        <f>IF('1º P'!AB19="","",'1º P'!AB19)</f>
        <v/>
      </c>
      <c r="T18" s="212" t="str">
        <f>IF('2º P'!AB19="","",'2º P'!AB19)</f>
        <v/>
      </c>
      <c r="U18" s="212" t="str">
        <f>IF('3º P'!AB19="","",'3º P'!AB19)</f>
        <v/>
      </c>
      <c r="V18" s="213" t="str">
        <f>IF('4º P'!AB19="","",'4º P'!AB19)</f>
        <v/>
      </c>
      <c r="W18" s="228" t="str">
        <f>IF('1º P'!C$10="","",IF(F18=0,"",F18))</f>
        <v>A</v>
      </c>
      <c r="X18" s="229" t="str">
        <f>IF('1º P'!J$10="","",IF(J18=0,"",J18))</f>
        <v>A</v>
      </c>
      <c r="Y18" s="229" t="str">
        <f>IF('1º P'!P$10="","",IF(N18="","",N18))</f>
        <v/>
      </c>
      <c r="Z18" s="229" t="str">
        <f>IF('1º P'!U17="","",IF(R18=0,"",R18))</f>
        <v/>
      </c>
      <c r="AA18" s="230" t="str">
        <f>IF('1º P'!Z17="","",IF(V18=0,"",V18))</f>
        <v/>
      </c>
      <c r="AB18" s="206" t="s">
        <v>11</v>
      </c>
    </row>
    <row r="19" spans="1:28" ht="15" customHeight="1" x14ac:dyDescent="0.25">
      <c r="A19" s="200">
        <v>9</v>
      </c>
      <c r="B19" s="201" t="str">
        <f>IF('1º P'!B20="","",'1º P'!B20)</f>
        <v>Choque Humpire, Andrea Belén</v>
      </c>
      <c r="C19" s="211" t="str">
        <f>IF('1º P'!I20="","",'1º P'!I20)</f>
        <v>B</v>
      </c>
      <c r="D19" s="212" t="str">
        <f>IF('2º P'!I20="","",'2º P'!I20)</f>
        <v>A</v>
      </c>
      <c r="E19" s="212" t="str">
        <f>IF('3º P'!I20="","",'3º P'!I20)</f>
        <v>A</v>
      </c>
      <c r="F19" s="213" t="str">
        <f>IF('4º P'!I20="","",'4º P'!I20)</f>
        <v>A</v>
      </c>
      <c r="G19" s="211" t="str">
        <f>IF('1º P'!O20="","",'1º P'!O20)</f>
        <v>C</v>
      </c>
      <c r="H19" s="212" t="str">
        <f>IF('2º P'!O20="","",'2º P'!O20)</f>
        <v>A</v>
      </c>
      <c r="I19" s="212" t="str">
        <f>IF('3º P'!O20="","",'3º P'!O20)</f>
        <v>AD</v>
      </c>
      <c r="J19" s="213" t="str">
        <f>IF('4º P'!O20="","",'4º P'!O20)</f>
        <v>A</v>
      </c>
      <c r="K19" s="211" t="str">
        <f>IF('1º P'!T20="","",'1º P'!T20)</f>
        <v/>
      </c>
      <c r="L19" s="212" t="str">
        <f>IF('2º P'!T20="","",'2º P'!T20)</f>
        <v/>
      </c>
      <c r="M19" s="212" t="str">
        <f>IF('3º P'!T20="","",'3º P'!T20)</f>
        <v/>
      </c>
      <c r="N19" s="213" t="str">
        <f>IF('4º P'!T20="","",'4º P'!T20)</f>
        <v/>
      </c>
      <c r="O19" s="211" t="str">
        <f>IF('1º P'!Y20="","",'1º P'!Y20)</f>
        <v>B</v>
      </c>
      <c r="P19" s="212" t="str">
        <f>IF('2º P'!Y20="","",'2º P'!Y20)</f>
        <v/>
      </c>
      <c r="Q19" s="212" t="str">
        <f>IF('3º P'!Y20="","",'3º P'!Y20)</f>
        <v/>
      </c>
      <c r="R19" s="213" t="str">
        <f>IF('4º P'!Y20="","",'4º P'!Y20)</f>
        <v/>
      </c>
      <c r="S19" s="211" t="str">
        <f>IF('1º P'!AB20="","",'1º P'!AB20)</f>
        <v/>
      </c>
      <c r="T19" s="212" t="str">
        <f>IF('2º P'!AB20="","",'2º P'!AB20)</f>
        <v/>
      </c>
      <c r="U19" s="212" t="str">
        <f>IF('3º P'!AB20="","",'3º P'!AB20)</f>
        <v/>
      </c>
      <c r="V19" s="213" t="str">
        <f>IF('4º P'!AB20="","",'4º P'!AB20)</f>
        <v/>
      </c>
      <c r="W19" s="228" t="str">
        <f>IF('1º P'!C$10="","",IF(F19=0,"",F19))</f>
        <v>A</v>
      </c>
      <c r="X19" s="229" t="str">
        <f>IF('1º P'!J$10="","",IF(J19=0,"",J19))</f>
        <v>A</v>
      </c>
      <c r="Y19" s="229" t="str">
        <f>IF('1º P'!P$10="","",IF(N19="","",N19))</f>
        <v/>
      </c>
      <c r="Z19" s="229" t="str">
        <f>IF('1º P'!U18="","",IF(R19=0,"",R19))</f>
        <v/>
      </c>
      <c r="AA19" s="230" t="str">
        <f>IF('1º P'!Z18="","",IF(V19=0,"",V19))</f>
        <v/>
      </c>
      <c r="AB19" s="206" t="s">
        <v>11</v>
      </c>
    </row>
    <row r="20" spans="1:28" ht="15" customHeight="1" x14ac:dyDescent="0.25">
      <c r="A20" s="200">
        <v>10</v>
      </c>
      <c r="B20" s="201" t="str">
        <f>IF('1º P'!B21="","",'1º P'!B21)</f>
        <v xml:space="preserve"> Choquehuanca Quea , Ana  Mabel</v>
      </c>
      <c r="C20" s="211" t="str">
        <f>IF('1º P'!I21="","",'1º P'!I21)</f>
        <v>A</v>
      </c>
      <c r="D20" s="212" t="str">
        <f>IF('2º P'!I21="","",'2º P'!I21)</f>
        <v>A</v>
      </c>
      <c r="E20" s="212" t="str">
        <f>IF('3º P'!I21="","",'3º P'!I21)</f>
        <v>A</v>
      </c>
      <c r="F20" s="213" t="str">
        <f>IF('4º P'!I21="","",'4º P'!I21)</f>
        <v>A</v>
      </c>
      <c r="G20" s="211" t="str">
        <f>IF('1º P'!O21="","",'1º P'!O21)</f>
        <v>A</v>
      </c>
      <c r="H20" s="212" t="str">
        <f>IF('2º P'!O21="","",'2º P'!O21)</f>
        <v>A</v>
      </c>
      <c r="I20" s="212" t="str">
        <f>IF('3º P'!O21="","",'3º P'!O21)</f>
        <v>A</v>
      </c>
      <c r="J20" s="213" t="str">
        <f>IF('4º P'!O21="","",'4º P'!O21)</f>
        <v>A</v>
      </c>
      <c r="K20" s="211" t="str">
        <f>IF('1º P'!T21="","",'1º P'!T21)</f>
        <v/>
      </c>
      <c r="L20" s="212" t="str">
        <f>IF('2º P'!T21="","",'2º P'!T21)</f>
        <v/>
      </c>
      <c r="M20" s="212" t="str">
        <f>IF('3º P'!T21="","",'3º P'!T21)</f>
        <v/>
      </c>
      <c r="N20" s="213" t="str">
        <f>IF('4º P'!T21="","",'4º P'!T21)</f>
        <v/>
      </c>
      <c r="O20" s="211" t="str">
        <f>IF('1º P'!Y21="","",'1º P'!Y21)</f>
        <v>B</v>
      </c>
      <c r="P20" s="212" t="str">
        <f>IF('2º P'!Y21="","",'2º P'!Y21)</f>
        <v/>
      </c>
      <c r="Q20" s="212" t="str">
        <f>IF('3º P'!Y21="","",'3º P'!Y21)</f>
        <v/>
      </c>
      <c r="R20" s="213" t="str">
        <f>IF('4º P'!Y21="","",'4º P'!Y21)</f>
        <v/>
      </c>
      <c r="S20" s="211" t="str">
        <f>IF('1º P'!AB21="","",'1º P'!AB21)</f>
        <v/>
      </c>
      <c r="T20" s="212" t="str">
        <f>IF('2º P'!AB21="","",'2º P'!AB21)</f>
        <v/>
      </c>
      <c r="U20" s="212" t="str">
        <f>IF('3º P'!AB21="","",'3º P'!AB21)</f>
        <v/>
      </c>
      <c r="V20" s="213" t="str">
        <f>IF('4º P'!AB21="","",'4º P'!AB21)</f>
        <v/>
      </c>
      <c r="W20" s="228" t="str">
        <f>IF('1º P'!C$10="","",IF(F20=0,"",F20))</f>
        <v>A</v>
      </c>
      <c r="X20" s="229" t="str">
        <f>IF('1º P'!J$10="","",IF(J20=0,"",J20))</f>
        <v>A</v>
      </c>
      <c r="Y20" s="229" t="str">
        <f>IF('1º P'!P$10="","",IF(N20="","",N20))</f>
        <v/>
      </c>
      <c r="Z20" s="229" t="str">
        <f>IF('1º P'!U19="","",IF(R20=0,"",R20))</f>
        <v/>
      </c>
      <c r="AA20" s="230" t="str">
        <f>IF('1º P'!Z19="","",IF(V20=0,"",V20))</f>
        <v/>
      </c>
      <c r="AB20" s="206" t="s">
        <v>32</v>
      </c>
    </row>
    <row r="21" spans="1:28" ht="15" customHeight="1" x14ac:dyDescent="0.25">
      <c r="A21" s="200">
        <v>11</v>
      </c>
      <c r="B21" s="201" t="str">
        <f>IF('1º P'!B22="","",'1º P'!B22)</f>
        <v>Condori Huancahuire, Alexandra Estephani</v>
      </c>
      <c r="C21" s="211" t="str">
        <f>IF('1º P'!I22="","",'1º P'!I22)</f>
        <v>A</v>
      </c>
      <c r="D21" s="212" t="str">
        <f>IF('2º P'!I22="","",'2º P'!I22)</f>
        <v>A</v>
      </c>
      <c r="E21" s="212" t="str">
        <f>IF('3º P'!I22="","",'3º P'!I22)</f>
        <v>A</v>
      </c>
      <c r="F21" s="213" t="str">
        <f>IF('4º P'!I22="","",'4º P'!I22)</f>
        <v>A</v>
      </c>
      <c r="G21" s="211" t="str">
        <f>IF('1º P'!O22="","",'1º P'!O22)</f>
        <v>A</v>
      </c>
      <c r="H21" s="212" t="str">
        <f>IF('2º P'!O22="","",'2º P'!O22)</f>
        <v>A</v>
      </c>
      <c r="I21" s="212" t="str">
        <f>IF('3º P'!O22="","",'3º P'!O22)</f>
        <v>A</v>
      </c>
      <c r="J21" s="213" t="str">
        <f>IF('4º P'!O22="","",'4º P'!O22)</f>
        <v>A</v>
      </c>
      <c r="K21" s="211" t="str">
        <f>IF('1º P'!T22="","",'1º P'!T22)</f>
        <v/>
      </c>
      <c r="L21" s="212" t="str">
        <f>IF('2º P'!T22="","",'2º P'!T22)</f>
        <v/>
      </c>
      <c r="M21" s="212" t="str">
        <f>IF('3º P'!T22="","",'3º P'!T22)</f>
        <v/>
      </c>
      <c r="N21" s="213" t="str">
        <f>IF('4º P'!T22="","",'4º P'!T22)</f>
        <v/>
      </c>
      <c r="O21" s="211" t="str">
        <f>IF('1º P'!Y22="","",'1º P'!Y22)</f>
        <v/>
      </c>
      <c r="P21" s="212" t="str">
        <f>IF('2º P'!Y22="","",'2º P'!Y22)</f>
        <v/>
      </c>
      <c r="Q21" s="212" t="str">
        <f>IF('3º P'!Y22="","",'3º P'!Y22)</f>
        <v/>
      </c>
      <c r="R21" s="213" t="str">
        <f>IF('4º P'!Y22="","",'4º P'!Y22)</f>
        <v/>
      </c>
      <c r="S21" s="211" t="str">
        <f>IF('1º P'!AB22="","",'1º P'!AB22)</f>
        <v/>
      </c>
      <c r="T21" s="212" t="str">
        <f>IF('2º P'!AB22="","",'2º P'!AB22)</f>
        <v/>
      </c>
      <c r="U21" s="212" t="str">
        <f>IF('3º P'!AB22="","",'3º P'!AB22)</f>
        <v/>
      </c>
      <c r="V21" s="213" t="str">
        <f>IF('4º P'!AB22="","",'4º P'!AB22)</f>
        <v/>
      </c>
      <c r="W21" s="228" t="str">
        <f>IF('1º P'!C$10="","",IF(F21=0,"",F21))</f>
        <v>A</v>
      </c>
      <c r="X21" s="229" t="str">
        <f>IF('1º P'!J$10="","",IF(J21=0,"",J21))</f>
        <v>A</v>
      </c>
      <c r="Y21" s="229" t="str">
        <f>IF('1º P'!P$10="","",IF(N21="","",N21))</f>
        <v/>
      </c>
      <c r="Z21" s="229" t="str">
        <f>IF('1º P'!U20="","",IF(R21=0,"",R21))</f>
        <v/>
      </c>
      <c r="AA21" s="230" t="str">
        <f>IF('1º P'!Z20="","",IF(V21=0,"",V21))</f>
        <v/>
      </c>
      <c r="AB21" s="206" t="s">
        <v>33</v>
      </c>
    </row>
    <row r="22" spans="1:28" ht="15" customHeight="1" x14ac:dyDescent="0.25">
      <c r="A22" s="200">
        <v>12</v>
      </c>
      <c r="B22" s="201" t="str">
        <f>IF('1º P'!B23="","",'1º P'!B23)</f>
        <v>Cusirimay Acuña Sunmy</v>
      </c>
      <c r="C22" s="211" t="str">
        <f>IF('1º P'!I23="","",'1º P'!I23)</f>
        <v>A</v>
      </c>
      <c r="D22" s="212" t="str">
        <f>IF('2º P'!I23="","",'2º P'!I23)</f>
        <v>A</v>
      </c>
      <c r="E22" s="212" t="str">
        <f>IF('3º P'!I23="","",'3º P'!I23)</f>
        <v>A</v>
      </c>
      <c r="F22" s="213" t="str">
        <f>IF('4º P'!I23="","",'4º P'!I23)</f>
        <v>A</v>
      </c>
      <c r="G22" s="211" t="str">
        <f>IF('1º P'!O23="","",'1º P'!O23)</f>
        <v>A</v>
      </c>
      <c r="H22" s="212" t="str">
        <f>IF('2º P'!O23="","",'2º P'!O23)</f>
        <v>A</v>
      </c>
      <c r="I22" s="212" t="str">
        <f>IF('3º P'!O23="","",'3º P'!O23)</f>
        <v>A</v>
      </c>
      <c r="J22" s="213" t="str">
        <f>IF('4º P'!O23="","",'4º P'!O23)</f>
        <v>A</v>
      </c>
      <c r="K22" s="211" t="str">
        <f>IF('1º P'!T23="","",'1º P'!T23)</f>
        <v/>
      </c>
      <c r="L22" s="212" t="str">
        <f>IF('2º P'!T23="","",'2º P'!T23)</f>
        <v/>
      </c>
      <c r="M22" s="212" t="str">
        <f>IF('3º P'!T23="","",'3º P'!T23)</f>
        <v/>
      </c>
      <c r="N22" s="213" t="str">
        <f>IF('4º P'!T23="","",'4º P'!T23)</f>
        <v/>
      </c>
      <c r="O22" s="211" t="str">
        <f>IF('1º P'!Y23="","",'1º P'!Y23)</f>
        <v/>
      </c>
      <c r="P22" s="212" t="str">
        <f>IF('2º P'!Y23="","",'2º P'!Y23)</f>
        <v/>
      </c>
      <c r="Q22" s="212" t="str">
        <f>IF('3º P'!Y23="","",'3º P'!Y23)</f>
        <v/>
      </c>
      <c r="R22" s="213" t="str">
        <f>IF('4º P'!Y23="","",'4º P'!Y23)</f>
        <v/>
      </c>
      <c r="S22" s="211" t="str">
        <f>IF('1º P'!AB23="","",'1º P'!AB23)</f>
        <v/>
      </c>
      <c r="T22" s="212" t="str">
        <f>IF('2º P'!AB23="","",'2º P'!AB23)</f>
        <v/>
      </c>
      <c r="U22" s="212" t="str">
        <f>IF('3º P'!AB23="","",'3º P'!AB23)</f>
        <v/>
      </c>
      <c r="V22" s="213" t="str">
        <f>IF('4º P'!AB23="","",'4º P'!AB23)</f>
        <v/>
      </c>
      <c r="W22" s="228" t="str">
        <f>IF('1º P'!C$10="","",IF(F22=0,"",F22))</f>
        <v>A</v>
      </c>
      <c r="X22" s="229" t="str">
        <f>IF('1º P'!J$10="","",IF(J22=0,"",J22))</f>
        <v>A</v>
      </c>
      <c r="Y22" s="229" t="str">
        <f>IF('1º P'!P$10="","",IF(N22="","",N22))</f>
        <v/>
      </c>
      <c r="Z22" s="229" t="str">
        <f>IF('1º P'!U21="","",IF(R22=0,"",R22))</f>
        <v/>
      </c>
      <c r="AA22" s="230" t="str">
        <f>IF('1º P'!Z21="","",IF(V22=0,"",V22))</f>
        <v/>
      </c>
      <c r="AB22" s="206" t="s">
        <v>31</v>
      </c>
    </row>
    <row r="23" spans="1:28" ht="15" customHeight="1" x14ac:dyDescent="0.25">
      <c r="A23" s="200">
        <v>13</v>
      </c>
      <c r="B23" s="201" t="str">
        <f>IF('1º P'!B24="","",'1º P'!B24)</f>
        <v>Cutipa,Hanacuni, Rosselie Adelaida .</v>
      </c>
      <c r="C23" s="211" t="str">
        <f>IF('1º P'!I24="","",'1º P'!I24)</f>
        <v>A</v>
      </c>
      <c r="D23" s="212" t="str">
        <f>IF('2º P'!I24="","",'2º P'!I24)</f>
        <v>A</v>
      </c>
      <c r="E23" s="212" t="str">
        <f>IF('3º P'!I24="","",'3º P'!I24)</f>
        <v>C</v>
      </c>
      <c r="F23" s="213" t="str">
        <f>IF('4º P'!I24="","",'4º P'!I24)</f>
        <v>A</v>
      </c>
      <c r="G23" s="211" t="str">
        <f>IF('1º P'!O24="","",'1º P'!O24)</f>
        <v>A</v>
      </c>
      <c r="H23" s="212" t="str">
        <f>IF('2º P'!O24="","",'2º P'!O24)</f>
        <v>A</v>
      </c>
      <c r="I23" s="212" t="str">
        <f>IF('3º P'!O24="","",'3º P'!O24)</f>
        <v>B</v>
      </c>
      <c r="J23" s="213" t="str">
        <f>IF('4º P'!O24="","",'4º P'!O24)</f>
        <v>A</v>
      </c>
      <c r="K23" s="211" t="str">
        <f>IF('1º P'!T24="","",'1º P'!T24)</f>
        <v/>
      </c>
      <c r="L23" s="212" t="str">
        <f>IF('2º P'!T24="","",'2º P'!T24)</f>
        <v/>
      </c>
      <c r="M23" s="212" t="str">
        <f>IF('3º P'!T24="","",'3º P'!T24)</f>
        <v/>
      </c>
      <c r="N23" s="213" t="str">
        <f>IF('4º P'!T24="","",'4º P'!T24)</f>
        <v/>
      </c>
      <c r="O23" s="211" t="str">
        <f>IF('1º P'!Y24="","",'1º P'!Y24)</f>
        <v/>
      </c>
      <c r="P23" s="212" t="str">
        <f>IF('2º P'!Y24="","",'2º P'!Y24)</f>
        <v/>
      </c>
      <c r="Q23" s="212" t="str">
        <f>IF('3º P'!Y24="","",'3º P'!Y24)</f>
        <v/>
      </c>
      <c r="R23" s="213" t="str">
        <f>IF('4º P'!Y24="","",'4º P'!Y24)</f>
        <v/>
      </c>
      <c r="S23" s="211" t="str">
        <f>IF('1º P'!AB24="","",'1º P'!AB24)</f>
        <v/>
      </c>
      <c r="T23" s="212" t="str">
        <f>IF('2º P'!AB24="","",'2º P'!AB24)</f>
        <v/>
      </c>
      <c r="U23" s="212" t="str">
        <f>IF('3º P'!AB24="","",'3º P'!AB24)</f>
        <v/>
      </c>
      <c r="V23" s="213" t="str">
        <f>IF('4º P'!AB24="","",'4º P'!AB24)</f>
        <v/>
      </c>
      <c r="W23" s="228" t="str">
        <f>IF('1º P'!C$10="","",IF(F23=0,"",F23))</f>
        <v>A</v>
      </c>
      <c r="X23" s="229" t="str">
        <f>IF('1º P'!J$10="","",IF(J23=0,"",J23))</f>
        <v>A</v>
      </c>
      <c r="Y23" s="229" t="str">
        <f>IF('1º P'!P$10="","",IF(N23="","",N23))</f>
        <v/>
      </c>
      <c r="Z23" s="229" t="str">
        <f>IF('1º P'!U22="","",IF(R23=0,"",R23))</f>
        <v/>
      </c>
      <c r="AA23" s="230" t="str">
        <f>IF('1º P'!Z22="","",IF(V23=0,"",V23))</f>
        <v/>
      </c>
      <c r="AB23" s="206" t="s">
        <v>33</v>
      </c>
    </row>
    <row r="24" spans="1:28" ht="15" customHeight="1" x14ac:dyDescent="0.25">
      <c r="A24" s="200">
        <v>14</v>
      </c>
      <c r="B24" s="201" t="str">
        <f>IF('1º P'!B25="","",'1º P'!B25)</f>
        <v>Fuentes Quenta, Milagros Rosario</v>
      </c>
      <c r="C24" s="211" t="str">
        <f>IF('1º P'!I25="","",'1º P'!I25)</f>
        <v>A</v>
      </c>
      <c r="D24" s="212" t="str">
        <f>IF('2º P'!I25="","",'2º P'!I25)</f>
        <v>A</v>
      </c>
      <c r="E24" s="212" t="str">
        <f>IF('3º P'!I25="","",'3º P'!I25)</f>
        <v>A</v>
      </c>
      <c r="F24" s="213" t="str">
        <f>IF('4º P'!I25="","",'4º P'!I25)</f>
        <v>A</v>
      </c>
      <c r="G24" s="211" t="str">
        <f>IF('1º P'!O25="","",'1º P'!O25)</f>
        <v>A</v>
      </c>
      <c r="H24" s="212" t="str">
        <f>IF('2º P'!O25="","",'2º P'!O25)</f>
        <v>A</v>
      </c>
      <c r="I24" s="212" t="str">
        <f>IF('3º P'!O25="","",'3º P'!O25)</f>
        <v>A</v>
      </c>
      <c r="J24" s="213" t="str">
        <f>IF('4º P'!O25="","",'4º P'!O25)</f>
        <v>A</v>
      </c>
      <c r="K24" s="211" t="str">
        <f>IF('1º P'!T25="","",'1º P'!T25)</f>
        <v/>
      </c>
      <c r="L24" s="212" t="str">
        <f>IF('2º P'!T25="","",'2º P'!T25)</f>
        <v/>
      </c>
      <c r="M24" s="212" t="str">
        <f>IF('3º P'!T25="","",'3º P'!T25)</f>
        <v/>
      </c>
      <c r="N24" s="213" t="str">
        <f>IF('4º P'!T25="","",'4º P'!T25)</f>
        <v/>
      </c>
      <c r="O24" s="211" t="str">
        <f>IF('1º P'!Y25="","",'1º P'!Y25)</f>
        <v/>
      </c>
      <c r="P24" s="212" t="str">
        <f>IF('2º P'!Y25="","",'2º P'!Y25)</f>
        <v/>
      </c>
      <c r="Q24" s="212" t="str">
        <f>IF('3º P'!Y25="","",'3º P'!Y25)</f>
        <v/>
      </c>
      <c r="R24" s="213" t="str">
        <f>IF('4º P'!Y25="","",'4º P'!Y25)</f>
        <v/>
      </c>
      <c r="S24" s="211" t="str">
        <f>IF('1º P'!AB25="","",'1º P'!AB25)</f>
        <v/>
      </c>
      <c r="T24" s="212" t="str">
        <f>IF('2º P'!AB25="","",'2º P'!AB25)</f>
        <v/>
      </c>
      <c r="U24" s="212" t="str">
        <f>IF('3º P'!AB25="","",'3º P'!AB25)</f>
        <v/>
      </c>
      <c r="V24" s="213" t="str">
        <f>IF('4º P'!AB25="","",'4º P'!AB25)</f>
        <v/>
      </c>
      <c r="W24" s="228" t="str">
        <f>IF('1º P'!C$10="","",IF(F24=0,"",F24))</f>
        <v>A</v>
      </c>
      <c r="X24" s="229" t="str">
        <f>IF('1º P'!J$10="","",IF(J24=0,"",J24))</f>
        <v>A</v>
      </c>
      <c r="Y24" s="229" t="str">
        <f>IF('1º P'!P$10="","",IF(N24="","",N24))</f>
        <v/>
      </c>
      <c r="Z24" s="229" t="str">
        <f>IF('1º P'!U23="","",IF(R24=0,"",R24))</f>
        <v/>
      </c>
      <c r="AA24" s="230" t="str">
        <f>IF('1º P'!Z23="","",IF(V24=0,"",V24))</f>
        <v/>
      </c>
      <c r="AB24" s="206" t="s">
        <v>31</v>
      </c>
    </row>
    <row r="25" spans="1:28" ht="15" customHeight="1" x14ac:dyDescent="0.25">
      <c r="A25" s="200">
        <v>15</v>
      </c>
      <c r="B25" s="201" t="str">
        <f>IF('1º P'!B26="","",'1º P'!B26)</f>
        <v>Jara Soncco, Marycarmen</v>
      </c>
      <c r="C25" s="211" t="str">
        <f>IF('1º P'!I26="","",'1º P'!I26)</f>
        <v>A</v>
      </c>
      <c r="D25" s="212" t="str">
        <f>IF('2º P'!I26="","",'2º P'!I26)</f>
        <v>A</v>
      </c>
      <c r="E25" s="212" t="str">
        <f>IF('3º P'!I26="","",'3º P'!I26)</f>
        <v>A</v>
      </c>
      <c r="F25" s="213" t="str">
        <f>IF('4º P'!I26="","",'4º P'!I26)</f>
        <v>A</v>
      </c>
      <c r="G25" s="211" t="str">
        <f>IF('1º P'!O26="","",'1º P'!O26)</f>
        <v>A</v>
      </c>
      <c r="H25" s="212" t="str">
        <f>IF('2º P'!O26="","",'2º P'!O26)</f>
        <v>A</v>
      </c>
      <c r="I25" s="212" t="str">
        <f>IF('3º P'!O26="","",'3º P'!O26)</f>
        <v>A</v>
      </c>
      <c r="J25" s="213" t="str">
        <f>IF('4º P'!O26="","",'4º P'!O26)</f>
        <v>A</v>
      </c>
      <c r="K25" s="211" t="str">
        <f>IF('1º P'!T26="","",'1º P'!T26)</f>
        <v/>
      </c>
      <c r="L25" s="212" t="str">
        <f>IF('2º P'!T26="","",'2º P'!T26)</f>
        <v/>
      </c>
      <c r="M25" s="212" t="str">
        <f>IF('3º P'!T26="","",'3º P'!T26)</f>
        <v/>
      </c>
      <c r="N25" s="213" t="str">
        <f>IF('4º P'!T26="","",'4º P'!T26)</f>
        <v/>
      </c>
      <c r="O25" s="211" t="str">
        <f>IF('1º P'!Y26="","",'1º P'!Y26)</f>
        <v/>
      </c>
      <c r="P25" s="212" t="str">
        <f>IF('2º P'!Y26="","",'2º P'!Y26)</f>
        <v/>
      </c>
      <c r="Q25" s="212" t="str">
        <f>IF('3º P'!Y26="","",'3º P'!Y26)</f>
        <v/>
      </c>
      <c r="R25" s="213" t="str">
        <f>IF('4º P'!Y26="","",'4º P'!Y26)</f>
        <v/>
      </c>
      <c r="S25" s="211" t="str">
        <f>IF('1º P'!AB26="","",'1º P'!AB26)</f>
        <v/>
      </c>
      <c r="T25" s="212" t="str">
        <f>IF('2º P'!AB26="","",'2º P'!AB26)</f>
        <v/>
      </c>
      <c r="U25" s="212" t="str">
        <f>IF('3º P'!AB26="","",'3º P'!AB26)</f>
        <v/>
      </c>
      <c r="V25" s="213" t="str">
        <f>IF('4º P'!AB26="","",'4º P'!AB26)</f>
        <v/>
      </c>
      <c r="W25" s="228" t="str">
        <f>IF('1º P'!C$10="","",IF(F25=0,"",F25))</f>
        <v>A</v>
      </c>
      <c r="X25" s="229" t="str">
        <f>IF('1º P'!J$10="","",IF(J25=0,"",J25))</f>
        <v>A</v>
      </c>
      <c r="Y25" s="229" t="str">
        <f>IF('1º P'!P$10="","",IF(N25="","",N25))</f>
        <v/>
      </c>
      <c r="Z25" s="229" t="str">
        <f>IF('1º P'!U24="","",IF(R25=0,"",R25))</f>
        <v/>
      </c>
      <c r="AA25" s="230" t="str">
        <f>IF('1º P'!Z24="","",IF(V25=0,"",V25))</f>
        <v/>
      </c>
      <c r="AB25" s="206" t="s">
        <v>11</v>
      </c>
    </row>
    <row r="26" spans="1:28" ht="15" customHeight="1" x14ac:dyDescent="0.25">
      <c r="A26" s="200">
        <v>16</v>
      </c>
      <c r="B26" s="201" t="str">
        <f>IF('1º P'!B27="","",'1º P'!B27)</f>
        <v>Mamani Chura , Milagros Treysi</v>
      </c>
      <c r="C26" s="211" t="str">
        <f>IF('1º P'!I27="","",'1º P'!I27)</f>
        <v>A</v>
      </c>
      <c r="D26" s="212" t="str">
        <f>IF('2º P'!I27="","",'2º P'!I27)</f>
        <v>A</v>
      </c>
      <c r="E26" s="212" t="str">
        <f>IF('3º P'!I27="","",'3º P'!I27)</f>
        <v>A</v>
      </c>
      <c r="F26" s="213" t="str">
        <f>IF('4º P'!I27="","",'4º P'!I27)</f>
        <v>A</v>
      </c>
      <c r="G26" s="211" t="str">
        <f>IF('1º P'!O27="","",'1º P'!O27)</f>
        <v>A</v>
      </c>
      <c r="H26" s="212" t="str">
        <f>IF('2º P'!O27="","",'2º P'!O27)</f>
        <v>A</v>
      </c>
      <c r="I26" s="212" t="str">
        <f>IF('3º P'!O27="","",'3º P'!O27)</f>
        <v>B</v>
      </c>
      <c r="J26" s="213" t="str">
        <f>IF('4º P'!O27="","",'4º P'!O27)</f>
        <v>A</v>
      </c>
      <c r="K26" s="211" t="str">
        <f>IF('1º P'!T27="","",'1º P'!T27)</f>
        <v/>
      </c>
      <c r="L26" s="212" t="str">
        <f>IF('2º P'!T27="","",'2º P'!T27)</f>
        <v/>
      </c>
      <c r="M26" s="212" t="str">
        <f>IF('3º P'!T27="","",'3º P'!T27)</f>
        <v/>
      </c>
      <c r="N26" s="213" t="str">
        <f>IF('4º P'!T27="","",'4º P'!T27)</f>
        <v/>
      </c>
      <c r="O26" s="211" t="str">
        <f>IF('1º P'!Y27="","",'1º P'!Y27)</f>
        <v/>
      </c>
      <c r="P26" s="212" t="str">
        <f>IF('2º P'!Y27="","",'2º P'!Y27)</f>
        <v/>
      </c>
      <c r="Q26" s="212" t="str">
        <f>IF('3º P'!Y27="","",'3º P'!Y27)</f>
        <v/>
      </c>
      <c r="R26" s="213" t="str">
        <f>IF('4º P'!Y27="","",'4º P'!Y27)</f>
        <v/>
      </c>
      <c r="S26" s="211" t="str">
        <f>IF('1º P'!AB27="","",'1º P'!AB27)</f>
        <v/>
      </c>
      <c r="T26" s="212" t="str">
        <f>IF('2º P'!AB27="","",'2º P'!AB27)</f>
        <v/>
      </c>
      <c r="U26" s="212" t="str">
        <f>IF('3º P'!AB27="","",'3º P'!AB27)</f>
        <v/>
      </c>
      <c r="V26" s="213" t="str">
        <f>IF('4º P'!AB27="","",'4º P'!AB27)</f>
        <v/>
      </c>
      <c r="W26" s="228" t="str">
        <f>IF('1º P'!C$10="","",IF(F26=0,"",F26))</f>
        <v>A</v>
      </c>
      <c r="X26" s="229" t="str">
        <f>IF('1º P'!J$10="","",IF(J26=0,"",J26))</f>
        <v>A</v>
      </c>
      <c r="Y26" s="229" t="str">
        <f>IF('1º P'!P$10="","",IF(N26="","",N26))</f>
        <v/>
      </c>
      <c r="Z26" s="229" t="str">
        <f>IF('1º P'!U25="","",IF(R26=0,"",R26))</f>
        <v/>
      </c>
      <c r="AA26" s="230" t="str">
        <f>IF('1º P'!Z25="","",IF(V26=0,"",V26))</f>
        <v/>
      </c>
      <c r="AB26" s="206" t="s">
        <v>11</v>
      </c>
    </row>
    <row r="27" spans="1:28" ht="15" customHeight="1" x14ac:dyDescent="0.25">
      <c r="A27" s="200">
        <v>17</v>
      </c>
      <c r="B27" s="201" t="str">
        <f>IF('1º P'!B28="","",'1º P'!B28)</f>
        <v xml:space="preserve"> Mamani Pari , Alisson Heidy</v>
      </c>
      <c r="C27" s="211" t="str">
        <f>IF('1º P'!I28="","",'1º P'!I28)</f>
        <v>A</v>
      </c>
      <c r="D27" s="212" t="str">
        <f>IF('2º P'!I28="","",'2º P'!I28)</f>
        <v>A</v>
      </c>
      <c r="E27" s="212" t="str">
        <f>IF('3º P'!I28="","",'3º P'!I28)</f>
        <v>A</v>
      </c>
      <c r="F27" s="213" t="str">
        <f>IF('4º P'!I28="","",'4º P'!I28)</f>
        <v>A</v>
      </c>
      <c r="G27" s="211" t="str">
        <f>IF('1º P'!O28="","",'1º P'!O28)</f>
        <v>A</v>
      </c>
      <c r="H27" s="212" t="str">
        <f>IF('2º P'!O28="","",'2º P'!O28)</f>
        <v>A</v>
      </c>
      <c r="I27" s="212" t="str">
        <f>IF('3º P'!O28="","",'3º P'!O28)</f>
        <v>A</v>
      </c>
      <c r="J27" s="213" t="str">
        <f>IF('4º P'!O28="","",'4º P'!O28)</f>
        <v>A</v>
      </c>
      <c r="K27" s="211" t="str">
        <f>IF('1º P'!T28="","",'1º P'!T28)</f>
        <v/>
      </c>
      <c r="L27" s="212" t="str">
        <f>IF('2º P'!T28="","",'2º P'!T28)</f>
        <v/>
      </c>
      <c r="M27" s="212" t="str">
        <f>IF('3º P'!T28="","",'3º P'!T28)</f>
        <v/>
      </c>
      <c r="N27" s="213" t="str">
        <f>IF('4º P'!T28="","",'4º P'!T28)</f>
        <v/>
      </c>
      <c r="O27" s="211" t="str">
        <f>IF('1º P'!Y28="","",'1º P'!Y28)</f>
        <v/>
      </c>
      <c r="P27" s="212" t="str">
        <f>IF('2º P'!Y28="","",'2º P'!Y28)</f>
        <v/>
      </c>
      <c r="Q27" s="212" t="str">
        <f>IF('3º P'!Y28="","",'3º P'!Y28)</f>
        <v/>
      </c>
      <c r="R27" s="213" t="str">
        <f>IF('4º P'!Y28="","",'4º P'!Y28)</f>
        <v/>
      </c>
      <c r="S27" s="211" t="str">
        <f>IF('1º P'!AB28="","",'1º P'!AB28)</f>
        <v/>
      </c>
      <c r="T27" s="212" t="str">
        <f>IF('2º P'!AB28="","",'2º P'!AB28)</f>
        <v/>
      </c>
      <c r="U27" s="212" t="str">
        <f>IF('3º P'!AB28="","",'3º P'!AB28)</f>
        <v/>
      </c>
      <c r="V27" s="213" t="str">
        <f>IF('4º P'!AB28="","",'4º P'!AB28)</f>
        <v/>
      </c>
      <c r="W27" s="228" t="str">
        <f>IF('1º P'!C$10="","",IF(F27=0,"",F27))</f>
        <v>A</v>
      </c>
      <c r="X27" s="229" t="str">
        <f>IF('1º P'!J$10="","",IF(J27=0,"",J27))</f>
        <v>A</v>
      </c>
      <c r="Y27" s="229" t="str">
        <f>IF('1º P'!P$10="","",IF(N27="","",N27))</f>
        <v/>
      </c>
      <c r="Z27" s="229" t="str">
        <f>IF('1º P'!U26="","",IF(R27=0,"",R27))</f>
        <v/>
      </c>
      <c r="AA27" s="230" t="str">
        <f>IF('1º P'!Z26="","",IF(V27=0,"",V27))</f>
        <v/>
      </c>
      <c r="AB27" s="206" t="s">
        <v>11</v>
      </c>
    </row>
    <row r="28" spans="1:28" ht="15" customHeight="1" thickBot="1" x14ac:dyDescent="0.3">
      <c r="A28" s="202">
        <v>18</v>
      </c>
      <c r="B28" s="203" t="str">
        <f>IF('1º P'!B29="","",'1º P'!B29)</f>
        <v/>
      </c>
      <c r="C28" s="214" t="str">
        <f>IF('1º P'!I29="","",'1º P'!I29)</f>
        <v/>
      </c>
      <c r="D28" s="215" t="str">
        <f>IF('2º P'!I29="","",'2º P'!I29)</f>
        <v/>
      </c>
      <c r="E28" s="215" t="str">
        <f>IF('3º P'!I29="","",'3º P'!I29)</f>
        <v/>
      </c>
      <c r="F28" s="216" t="str">
        <f>IF('4º P'!I29="","",'4º P'!I29)</f>
        <v/>
      </c>
      <c r="G28" s="214" t="str">
        <f>IF('1º P'!O29="","",'1º P'!O29)</f>
        <v/>
      </c>
      <c r="H28" s="215" t="str">
        <f>IF('2º P'!O29="","",'2º P'!O29)</f>
        <v/>
      </c>
      <c r="I28" s="215" t="str">
        <f>IF('3º P'!O29="","",'3º P'!O29)</f>
        <v/>
      </c>
      <c r="J28" s="216" t="str">
        <f>IF('4º P'!O29="","",'4º P'!O29)</f>
        <v/>
      </c>
      <c r="K28" s="214" t="str">
        <f>IF('1º P'!T29="","",'1º P'!T29)</f>
        <v/>
      </c>
      <c r="L28" s="215" t="str">
        <f>IF('2º P'!T29="","",'2º P'!T29)</f>
        <v/>
      </c>
      <c r="M28" s="215" t="str">
        <f>IF('3º P'!T29="","",'3º P'!T29)</f>
        <v/>
      </c>
      <c r="N28" s="216" t="str">
        <f>IF('4º P'!T29="","",'4º P'!T29)</f>
        <v/>
      </c>
      <c r="O28" s="214" t="str">
        <f>IF('1º P'!Y29="","",'1º P'!Y29)</f>
        <v/>
      </c>
      <c r="P28" s="215" t="str">
        <f>IF('2º P'!Y29="","",'2º P'!Y29)</f>
        <v/>
      </c>
      <c r="Q28" s="215" t="str">
        <f>IF('3º P'!Y29="","",'3º P'!Y29)</f>
        <v/>
      </c>
      <c r="R28" s="216" t="str">
        <f>IF('4º P'!Y29="","",'4º P'!Y29)</f>
        <v/>
      </c>
      <c r="S28" s="214" t="str">
        <f>IF('1º P'!AB29="","",'1º P'!AB29)</f>
        <v/>
      </c>
      <c r="T28" s="215" t="str">
        <f>IF('2º P'!AB29="","",'2º P'!AB29)</f>
        <v/>
      </c>
      <c r="U28" s="215" t="str">
        <f>IF('3º P'!AB29="","",'3º P'!AB29)</f>
        <v/>
      </c>
      <c r="V28" s="216" t="str">
        <f>IF('4º P'!AB29="","",'4º P'!AB29)</f>
        <v/>
      </c>
      <c r="W28" s="231" t="str">
        <f>IF('1º P'!C$10="","",IF(F28=0,"",F28))</f>
        <v/>
      </c>
      <c r="X28" s="232" t="str">
        <f>IF('1º P'!J$10="","",IF(J28=0,"",J28))</f>
        <v/>
      </c>
      <c r="Y28" s="232" t="str">
        <f>IF('1º P'!P$10="","",IF(N28="","",N28))</f>
        <v/>
      </c>
      <c r="Z28" s="232" t="str">
        <f>IF('1º P'!U27="","",IF(R28=0,"",R28))</f>
        <v/>
      </c>
      <c r="AA28" s="233" t="str">
        <f>IF('1º P'!Z27="","",IF(V28=0,"",V28))</f>
        <v/>
      </c>
      <c r="AB28" s="207"/>
    </row>
    <row r="29" spans="1:28" ht="15.75" thickBot="1" x14ac:dyDescent="0.3">
      <c r="J29" s="394" t="s">
        <v>112</v>
      </c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5"/>
      <c r="Z29" s="395"/>
      <c r="AA29" s="396"/>
    </row>
    <row r="30" spans="1:28" ht="15" customHeight="1" thickBot="1" x14ac:dyDescent="0.3">
      <c r="J30" s="397" t="s">
        <v>110</v>
      </c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9"/>
      <c r="Y30" s="388" t="s">
        <v>111</v>
      </c>
      <c r="Z30" s="389"/>
      <c r="AA30" s="390"/>
    </row>
    <row r="31" spans="1:28" ht="15.75" thickBot="1" x14ac:dyDescent="0.3">
      <c r="C31" s="178" t="s">
        <v>61</v>
      </c>
      <c r="D31" s="438" t="s">
        <v>21</v>
      </c>
      <c r="E31" s="439"/>
      <c r="J31" s="400" t="s">
        <v>95</v>
      </c>
      <c r="K31" s="401"/>
      <c r="L31" s="402"/>
      <c r="M31" s="403" t="s">
        <v>96</v>
      </c>
      <c r="N31" s="404"/>
      <c r="O31" s="405"/>
      <c r="P31" s="384" t="s">
        <v>97</v>
      </c>
      <c r="Q31" s="385"/>
      <c r="R31" s="386"/>
      <c r="S31" s="384" t="s">
        <v>98</v>
      </c>
      <c r="T31" s="385"/>
      <c r="U31" s="386"/>
      <c r="V31" s="384" t="s">
        <v>99</v>
      </c>
      <c r="W31" s="385"/>
      <c r="X31" s="387"/>
      <c r="Y31" s="391"/>
      <c r="Z31" s="392"/>
      <c r="AA31" s="393"/>
    </row>
    <row r="32" spans="1:28" x14ac:dyDescent="0.25">
      <c r="B32" s="174" t="s">
        <v>113</v>
      </c>
      <c r="C32" s="175">
        <f>IF('1º P'!L31="","",'1º P'!L31)</f>
        <v>17</v>
      </c>
      <c r="D32" s="366">
        <f>C32/C32</f>
        <v>1</v>
      </c>
      <c r="E32" s="367"/>
      <c r="I32" s="222" t="s">
        <v>31</v>
      </c>
      <c r="J32" s="183">
        <f>IF('1º P'!C10="","",IF(COUNTA('1º P'!B12:B29)=0,"",IF(COUNTA(W11:W28)=0,"",COUNTIF(W11:W28,"=AD"))))</f>
        <v>1</v>
      </c>
      <c r="K32" s="440">
        <f>IF(C$33=0,"",IF(J32="","",J32/C$33))</f>
        <v>5.8823529411764705E-2</v>
      </c>
      <c r="L32" s="441"/>
      <c r="M32" s="184">
        <f>IF('1º P'!J10="","",IF(COUNTA('1º P'!B12:B29)=0,"",IF(COUNTA(X11:X28)=0,"",COUNTIF(X11:X28,"=AD"))))</f>
        <v>0</v>
      </c>
      <c r="N32" s="372">
        <f>IF(C$33=0,"",IF(M32="","",M32/C$33))</f>
        <v>0</v>
      </c>
      <c r="O32" s="373"/>
      <c r="P32" s="184" t="str">
        <f>IF('1º P'!P10="","",IF(COUNTA('1º P'!B12:B29)=0,"",IF(COUNTA(Y11:Y28)=0,"",COUNTIF(Y11:Y28,"=AD"))))</f>
        <v/>
      </c>
      <c r="Q32" s="372" t="str">
        <f>IF(C$33=0,"",IF(P32="","",P32/C$33))</f>
        <v/>
      </c>
      <c r="R32" s="373"/>
      <c r="S32" s="190" t="str">
        <f>IF('1º P'!U10="","",IF(COUNTA('1º P'!B12:B29)=0,"",IF(COUNTA(Z11:Z28)=0,"",COUNTIF(Z11:Z28,"=AD"))))</f>
        <v/>
      </c>
      <c r="T32" s="372" t="str">
        <f>IF(C$33=0,"",IF(S32="","",S32/C$33))</f>
        <v/>
      </c>
      <c r="U32" s="376"/>
      <c r="V32" s="184" t="str">
        <f>IF('1º P'!Z10="","",(IF(COUNTA('1º P'!B12:B29)=0,"",IF(COUNTA(AA11:AA28)=0,"",COUNTIF(AA11:AA28,"=AD")))))</f>
        <v/>
      </c>
      <c r="W32" s="372" t="str">
        <f>IF(C$33=0,"",IF(V32="","",V32/C$33))</f>
        <v/>
      </c>
      <c r="X32" s="373"/>
      <c r="Y32" s="238">
        <f>IF(COUNTA('1º P'!B12:B29)=0,"",IF(COUNTA(AB11:AB28)=0,"",COUNTIF(AB11:AB28,"=AD")))</f>
        <v>3</v>
      </c>
      <c r="Z32" s="380">
        <f>IF(C$33=0,"",IF(Y32="","",Y32/C$33))</f>
        <v>0.17647058823529413</v>
      </c>
      <c r="AA32" s="381"/>
    </row>
    <row r="33" spans="2:32" x14ac:dyDescent="0.25">
      <c r="B33" s="174" t="s">
        <v>114</v>
      </c>
      <c r="C33" s="176">
        <f>IF(COUNTA(B12:B28)=0,"",COUNTIF(AB11:AB28,"=AD")+COUNTIF(AB11:AB28,"=A")+COUNTIF(AB11:AB28,"=B")+COUNTIF(AB11:AB28,"=C"))</f>
        <v>17</v>
      </c>
      <c r="D33" s="368">
        <f>C33/C32</f>
        <v>1</v>
      </c>
      <c r="E33" s="369"/>
      <c r="I33" s="223" t="s">
        <v>11</v>
      </c>
      <c r="J33" s="185">
        <f>IF('1º P'!C10="","",IF(COUNTA('1º P'!B12:B29)=0,"",IF(COUNTA(W11:W28)=0,"",COUNTIF(W11:W28,"=A"))))</f>
        <v>12</v>
      </c>
      <c r="K33" s="442">
        <f t="shared" ref="K33:K35" si="0">IF(C$33=0,"",IF(J33="","",J33/C$33))</f>
        <v>0.70588235294117652</v>
      </c>
      <c r="L33" s="443"/>
      <c r="M33" s="186">
        <f>IF('1º P'!J10="","",IF(COUNTA('1º P'!B12:B29)=0,"",IF(COUNTA(X11:X28)=0,"",COUNTIF(X11:X28,"=A"))))</f>
        <v>13</v>
      </c>
      <c r="N33" s="374">
        <f t="shared" ref="N33:N35" si="1">IF(C$33=0,"",IF(M33="","",M33/C$33))</f>
        <v>0.76470588235294112</v>
      </c>
      <c r="O33" s="375"/>
      <c r="P33" s="186" t="str">
        <f>IF('1º P'!P10="","",IF(COUNTA('1º P'!B12:B29)=0,"",IF(COUNTA(Y11:Y28)=0,"",COUNTIF(Y11:Y28,"=A"))))</f>
        <v/>
      </c>
      <c r="Q33" s="374" t="str">
        <f t="shared" ref="Q33:Q35" si="2">IF(C$33=0,"",IF(P33="","",P33/C$33))</f>
        <v/>
      </c>
      <c r="R33" s="375"/>
      <c r="S33" s="191" t="str">
        <f>IF('1º P'!U10="","",IF(COUNTA('1º P'!B12:B29)=0,"",IF(COUNTA(Z11:Z28)=0,"",COUNTIF(Z11:Z28,"=A"))))</f>
        <v/>
      </c>
      <c r="T33" s="374" t="str">
        <f t="shared" ref="T33:T35" si="3">IF(C$33=0,"",IF(S33="","",S33/C$33))</f>
        <v/>
      </c>
      <c r="U33" s="377"/>
      <c r="V33" s="186" t="str">
        <f>IF('1º P'!Z10="","",(IF(COUNTA('1º P'!B12:B29)=0,"",IF(COUNTA(AA11:AA28)=0,"",COUNTIF(AA11:AA28,"=A")))))</f>
        <v/>
      </c>
      <c r="W33" s="374" t="str">
        <f t="shared" ref="W33:W35" si="4">IF(C$33=0,"",IF(V33="","",V33/C$33))</f>
        <v/>
      </c>
      <c r="X33" s="375"/>
      <c r="Y33" s="239">
        <f>IF(COUNTA('1º P'!B12:B29)=0,"",IF(COUNTA(AB11:AB28)=0,"",COUNTIF(AB11:AB28,"=A")))</f>
        <v>7</v>
      </c>
      <c r="Z33" s="382">
        <f t="shared" ref="Z33:Z35" si="5">IF(C$33=0,"",IF(Y33="","",Y33/C$33))</f>
        <v>0.41176470588235292</v>
      </c>
      <c r="AA33" s="383"/>
    </row>
    <row r="34" spans="2:32" ht="15.75" thickBot="1" x14ac:dyDescent="0.3">
      <c r="B34" s="174" t="s">
        <v>115</v>
      </c>
      <c r="C34" s="177">
        <f>C32-C33</f>
        <v>0</v>
      </c>
      <c r="D34" s="370">
        <f>C34/C32</f>
        <v>0</v>
      </c>
      <c r="E34" s="371"/>
      <c r="I34" s="223" t="s">
        <v>32</v>
      </c>
      <c r="J34" s="185">
        <f>IF('1º P'!C10="","",IF(COUNTA('1º P'!B12:B29)=0,"",IF(COUNTA(W11:W28)=0,"",COUNTIF(W11:W28,"=b"))))</f>
        <v>1</v>
      </c>
      <c r="K34" s="442">
        <f t="shared" si="0"/>
        <v>5.8823529411764705E-2</v>
      </c>
      <c r="L34" s="443"/>
      <c r="M34" s="186">
        <f>IF('1º P'!J10="","",IF(COUNTA('1º P'!B12:B29)=0,"",IF(COUNTA(X11:X28)=0,"",COUNTIF(X11:X28,"=b"))))</f>
        <v>2</v>
      </c>
      <c r="N34" s="374">
        <f t="shared" si="1"/>
        <v>0.11764705882352941</v>
      </c>
      <c r="O34" s="375"/>
      <c r="P34" s="186" t="str">
        <f>IF('1º P'!P10="","",IF(COUNTA('1º P'!B12:B29)=0,"",IF(COUNTA(Y11:Y28)=0,"",COUNTIF(Y11:Y28,"=b"))))</f>
        <v/>
      </c>
      <c r="Q34" s="374" t="str">
        <f t="shared" si="2"/>
        <v/>
      </c>
      <c r="R34" s="375"/>
      <c r="S34" s="191" t="str">
        <f>IF('1º P'!U10="","",IF(COUNTA('1º P'!B12:B29)=0,"",IF(COUNTA(Z11:Z28)=0,"",COUNTIF(Z11:Z28,"=b"))))</f>
        <v/>
      </c>
      <c r="T34" s="374" t="str">
        <f t="shared" si="3"/>
        <v/>
      </c>
      <c r="U34" s="377"/>
      <c r="V34" s="186" t="str">
        <f>IF('1º P'!Z10="","",(IF(COUNTA('1º P'!B12:B29)=0,"",IF(COUNTA(AA11:AA28)=0,"",COUNTIF(AA11:AA28,"=b")))))</f>
        <v/>
      </c>
      <c r="W34" s="374" t="str">
        <f t="shared" si="4"/>
        <v/>
      </c>
      <c r="X34" s="375"/>
      <c r="Y34" s="239">
        <f>IF(COUNTA('1º P'!B12:B29)=0,"",IF(COUNTA(AB11:AB28)=0,"",COUNTIF(AB11:AB28,"=B")))</f>
        <v>3</v>
      </c>
      <c r="Z34" s="382">
        <f t="shared" si="5"/>
        <v>0.17647058823529413</v>
      </c>
      <c r="AA34" s="383"/>
    </row>
    <row r="35" spans="2:32" ht="15.75" thickBot="1" x14ac:dyDescent="0.3">
      <c r="I35" s="224" t="s">
        <v>33</v>
      </c>
      <c r="J35" s="187">
        <f>IF('1º P'!C10="","",IF(COUNTA('1º P'!B12:B29)=0,"",IF(COUNTA(W11:W28)=0,"",COUNTIF(W11:W28,"=c"))))</f>
        <v>3</v>
      </c>
      <c r="K35" s="444">
        <f t="shared" si="0"/>
        <v>0.17647058823529413</v>
      </c>
      <c r="L35" s="445"/>
      <c r="M35" s="188">
        <f>IF('1º P'!J10="","",IF(COUNTA('1º P'!B12:B29)=0,"",IF(COUNTA(X11:X28)=0,"",COUNTIF(X11:X28,"=c"))))</f>
        <v>2</v>
      </c>
      <c r="N35" s="378">
        <f t="shared" si="1"/>
        <v>0.11764705882352941</v>
      </c>
      <c r="O35" s="379"/>
      <c r="P35" s="188" t="str">
        <f>IF('1º P'!P10="","",IF(COUNTA('1º P'!B12:B29)=0,"",IF(COUNTA(Y11:Y28)=0,"",COUNTIF(Y11:Y28,"=c"))))</f>
        <v/>
      </c>
      <c r="Q35" s="378" t="str">
        <f t="shared" si="2"/>
        <v/>
      </c>
      <c r="R35" s="379"/>
      <c r="S35" s="192" t="str">
        <f>IF('1º P'!U10="","",IF(COUNTA('1º P'!B12:B29)=0,"",IF(COUNTA(Z11:Z28)=0,"",COUNTIF(Z11:Z28,"=c"))))</f>
        <v/>
      </c>
      <c r="T35" s="374" t="str">
        <f t="shared" si="3"/>
        <v/>
      </c>
      <c r="U35" s="377"/>
      <c r="V35" s="188" t="str">
        <f>IF('1º P'!Z10="","",(IF(COUNTA('1º P'!B12:B29)=0,"",IF(COUNTA(AA11:AA28)=0,"",COUNTIF(AA11:AA28,"=c")))))</f>
        <v/>
      </c>
      <c r="W35" s="378" t="str">
        <f t="shared" si="4"/>
        <v/>
      </c>
      <c r="X35" s="379"/>
      <c r="Y35" s="240">
        <f>IF(COUNTA('1º P'!B12:B29)=0,"",IF(COUNTA(AB11:AB28)=0,"",COUNTIF(AB11:AB28,"=C")))</f>
        <v>4</v>
      </c>
      <c r="Z35" s="382">
        <f t="shared" si="5"/>
        <v>0.23529411764705882</v>
      </c>
      <c r="AA35" s="383"/>
    </row>
    <row r="36" spans="2:32" x14ac:dyDescent="0.25">
      <c r="J36" s="432" t="s">
        <v>57</v>
      </c>
      <c r="K36" s="433"/>
      <c r="L36" s="433"/>
      <c r="M36" s="433"/>
      <c r="N36" s="433"/>
      <c r="O36" s="433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5"/>
    </row>
    <row r="37" spans="2:32" x14ac:dyDescent="0.25"/>
    <row r="38" spans="2:32" x14ac:dyDescent="0.25">
      <c r="P38" s="437" t="str">
        <f>'1º P'!K36</f>
        <v>Tacna,</v>
      </c>
      <c r="Q38" s="437"/>
      <c r="R38" s="437"/>
      <c r="S38" s="437"/>
      <c r="T38" s="437"/>
      <c r="U38" s="436">
        <f ca="1">'1º P'!T36</f>
        <v>43587.987689814814</v>
      </c>
      <c r="V38" s="436"/>
      <c r="W38" s="436"/>
      <c r="X38" s="436"/>
      <c r="Y38" s="436"/>
      <c r="Z38" s="436"/>
      <c r="AA38" s="436"/>
      <c r="AB38" s="193"/>
      <c r="AC38" s="193"/>
      <c r="AD38" s="193"/>
      <c r="AE38" s="193"/>
      <c r="AF38" s="193"/>
    </row>
    <row r="39" spans="2:32" x14ac:dyDescent="0.25">
      <c r="C39" s="135" t="s">
        <v>51</v>
      </c>
      <c r="M39" s="189" t="s">
        <v>117</v>
      </c>
    </row>
    <row r="40" spans="2:32" x14ac:dyDescent="0.25">
      <c r="C40" s="135" t="str">
        <f>IF('1º P'!B37="","",'1º P'!B37)</f>
        <v>NORMA LEYTON MAMANI</v>
      </c>
      <c r="M40" s="189" t="str">
        <f>'1º P'!C37</f>
        <v>SUBDIRECCIÓN</v>
      </c>
      <c r="S40" s="217" t="s">
        <v>16</v>
      </c>
    </row>
    <row r="41" spans="2:32" hidden="1" x14ac:dyDescent="0.25"/>
    <row r="42" spans="2:32" hidden="1" x14ac:dyDescent="0.25"/>
    <row r="43" spans="2:32" hidden="1" x14ac:dyDescent="0.25"/>
    <row r="44" spans="2:32" hidden="1" x14ac:dyDescent="0.25"/>
    <row r="45" spans="2:32" hidden="1" x14ac:dyDescent="0.25"/>
    <row r="46" spans="2:32" hidden="1" x14ac:dyDescent="0.25"/>
    <row r="47" spans="2:32" hidden="1" x14ac:dyDescent="0.25"/>
    <row r="48" spans="2:3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</sheetData>
  <sheetProtection password="C4F5" sheet="1" scenarios="1"/>
  <mergeCells count="55">
    <mergeCell ref="B8:B10"/>
    <mergeCell ref="A8:A10"/>
    <mergeCell ref="J36:AA36"/>
    <mergeCell ref="U38:AA38"/>
    <mergeCell ref="P38:T38"/>
    <mergeCell ref="T35:U35"/>
    <mergeCell ref="N35:O35"/>
    <mergeCell ref="Q32:R32"/>
    <mergeCell ref="Q33:R33"/>
    <mergeCell ref="Q34:R34"/>
    <mergeCell ref="Q35:R35"/>
    <mergeCell ref="D31:E31"/>
    <mergeCell ref="K32:L32"/>
    <mergeCell ref="K33:L33"/>
    <mergeCell ref="K34:L34"/>
    <mergeCell ref="K35:L35"/>
    <mergeCell ref="W8:AA9"/>
    <mergeCell ref="AB8:AB10"/>
    <mergeCell ref="N4:P4"/>
    <mergeCell ref="C5:F5"/>
    <mergeCell ref="C9:F9"/>
    <mergeCell ref="G9:J9"/>
    <mergeCell ref="K9:N9"/>
    <mergeCell ref="O9:R9"/>
    <mergeCell ref="S9:V9"/>
    <mergeCell ref="C8:F8"/>
    <mergeCell ref="G8:J8"/>
    <mergeCell ref="K8:N8"/>
    <mergeCell ref="O8:R8"/>
    <mergeCell ref="S8:V8"/>
    <mergeCell ref="S31:U31"/>
    <mergeCell ref="V31:X31"/>
    <mergeCell ref="Y30:AA31"/>
    <mergeCell ref="J29:AA29"/>
    <mergeCell ref="J30:X30"/>
    <mergeCell ref="J31:L31"/>
    <mergeCell ref="M31:O31"/>
    <mergeCell ref="P31:R31"/>
    <mergeCell ref="W35:X35"/>
    <mergeCell ref="Z32:AA32"/>
    <mergeCell ref="Z33:AA33"/>
    <mergeCell ref="Z34:AA34"/>
    <mergeCell ref="Z35:AA35"/>
    <mergeCell ref="D32:E32"/>
    <mergeCell ref="D33:E33"/>
    <mergeCell ref="D34:E34"/>
    <mergeCell ref="W32:X32"/>
    <mergeCell ref="W33:X33"/>
    <mergeCell ref="W34:X34"/>
    <mergeCell ref="N32:O32"/>
    <mergeCell ref="N33:O33"/>
    <mergeCell ref="N34:O34"/>
    <mergeCell ref="T32:U32"/>
    <mergeCell ref="T33:U33"/>
    <mergeCell ref="T34:U34"/>
  </mergeCells>
  <dataValidations count="1">
    <dataValidation allowBlank="1" showInputMessage="1" showErrorMessage="1" promptTitle="¡ATENCIÓN!" prompt="Si desea cambiar las competencias, tendrá que hacerlo en el 1º periodo para que automáticamente se cambien en todo el año." sqref="C9:V9"/>
  </dataValidations>
  <printOptions horizontalCentered="1"/>
  <pageMargins left="0" right="0" top="0" bottom="0" header="0.31496062992125984" footer="0.31496062992125984"/>
  <pageSetup paperSize="9" scale="9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13" shapeId="1126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3</xdr:row>
                <xdr:rowOff>104775</xdr:rowOff>
              </to>
            </anchor>
          </objectPr>
        </oleObject>
      </mc:Choice>
      <mc:Fallback>
        <oleObject progId="CorelDRAW.Graphic.13" shapeId="1126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¡ATENCIÓN!" prompt="Una evaluación formativa de tipo sumativa se centra en proporcionar conclusiones sobre el nivel de logro alcanzado por parte de los estudiantes, en base al análisis de evidencias de aprendizaje y a través del juicio del docente.">
          <x14:formula1>
            <xm:f>'1º P'!$A$31:$A$34</xm:f>
          </x14:formula1>
          <xm:sqref>AB11:AB28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Y33"/>
  <sheetViews>
    <sheetView zoomScale="130" zoomScaleNormal="130" workbookViewId="0">
      <selection activeCell="H9" sqref="H9"/>
    </sheetView>
  </sheetViews>
  <sheetFormatPr baseColWidth="10" defaultColWidth="0" defaultRowHeight="15" zeroHeight="1" x14ac:dyDescent="0.25"/>
  <cols>
    <col min="1" max="11" width="11.42578125" style="3" customWidth="1"/>
    <col min="12" max="25" width="0" style="3" hidden="1" customWidth="1"/>
    <col min="26" max="16384" width="11.42578125" style="3" hidden="1"/>
  </cols>
  <sheetData>
    <row r="1" spans="1:25" x14ac:dyDescent="0.25">
      <c r="A1" s="1"/>
      <c r="B1" s="66" t="str">
        <f>IF('1º P'!B1="","",'1º P'!B1)</f>
        <v>INSTITUCIÓN EDUCATIVA</v>
      </c>
      <c r="K1" s="123" t="str">
        <f>'1º P'!AC1</f>
        <v>VERSIÓN: 04·2019</v>
      </c>
      <c r="L1" s="3">
        <v>0</v>
      </c>
    </row>
    <row r="2" spans="1:25" x14ac:dyDescent="0.25">
      <c r="A2" s="1"/>
      <c r="B2" s="66" t="str">
        <f>IF('1º P'!B2="","",'1º P'!B2)</f>
        <v>"GUILLERMO AUZA ARCE"</v>
      </c>
    </row>
    <row r="3" spans="1:25" x14ac:dyDescent="0.25">
      <c r="A3" s="1"/>
      <c r="B3" s="66" t="str">
        <f>IF('1º P'!B3="","",'1º P'!B3)</f>
        <v>TACNA</v>
      </c>
    </row>
    <row r="4" spans="1:25" ht="15.75" x14ac:dyDescent="0.25">
      <c r="A4" s="1"/>
      <c r="B4" s="69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18.75" x14ac:dyDescent="0.3">
      <c r="H5" s="83" t="s">
        <v>52</v>
      </c>
      <c r="I5" s="76" t="str">
        <f>IF('1º P'!T4="","",'1º P'!T4)</f>
        <v>REGULAR</v>
      </c>
    </row>
    <row r="6" spans="1:25" ht="18.75" x14ac:dyDescent="0.3">
      <c r="E6" s="446">
        <f ca="1">IF('1º P'!M5="","",'1º P'!M5)</f>
        <v>2019</v>
      </c>
      <c r="F6" s="446"/>
      <c r="G6" s="446"/>
      <c r="H6" s="73"/>
      <c r="I6" s="74"/>
    </row>
    <row r="7" spans="1:25" x14ac:dyDescent="0.25"/>
    <row r="8" spans="1:25" x14ac:dyDescent="0.25">
      <c r="B8" s="63" t="s">
        <v>9</v>
      </c>
      <c r="C8" s="75" t="str">
        <f>IF('1º P'!C6="","",'1º P'!C6)</f>
        <v>SEXTO</v>
      </c>
      <c r="E8" s="63" t="s">
        <v>10</v>
      </c>
      <c r="F8" s="67" t="str">
        <f>IF('1º P'!J6="","",'1º P'!J6)</f>
        <v>A</v>
      </c>
      <c r="G8" s="63" t="s">
        <v>12</v>
      </c>
      <c r="H8" s="67" t="str">
        <f>IF('1º P'!S6="","",'1º P'!S6)</f>
        <v/>
      </c>
    </row>
    <row r="9" spans="1:25" x14ac:dyDescent="0.25">
      <c r="B9" s="63" t="s">
        <v>47</v>
      </c>
      <c r="C9" s="65" t="str">
        <f>IF('1º P'!C7="","",'1º P'!C7)</f>
        <v>EDUCACIÓN RELIGIOSA</v>
      </c>
      <c r="G9" s="63" t="s">
        <v>8</v>
      </c>
      <c r="H9" s="65" t="str">
        <f>IF('1º P'!S7="","",'1º P'!S7)</f>
        <v>NORMA LEYTON MAMANI</v>
      </c>
    </row>
    <row r="10" spans="1:25" x14ac:dyDescent="0.25"/>
    <row r="11" spans="1:25" x14ac:dyDescent="0.25"/>
    <row r="12" spans="1:25" x14ac:dyDescent="0.25"/>
    <row r="13" spans="1:25" x14ac:dyDescent="0.25"/>
    <row r="14" spans="1:25" x14ac:dyDescent="0.25"/>
    <row r="15" spans="1:25" x14ac:dyDescent="0.25"/>
    <row r="16" spans="1:25" x14ac:dyDescent="0.25"/>
    <row r="17" spans="2:11" x14ac:dyDescent="0.25"/>
    <row r="18" spans="2:11" ht="36.75" x14ac:dyDescent="0.25">
      <c r="E18" s="97" t="s">
        <v>60</v>
      </c>
    </row>
    <row r="19" spans="2:11" x14ac:dyDescent="0.25">
      <c r="D19" s="14" t="s">
        <v>31</v>
      </c>
      <c r="E19" s="96">
        <f>'RESUMEN ANUAL'!Z32</f>
        <v>0.17647058823529413</v>
      </c>
    </row>
    <row r="20" spans="2:11" x14ac:dyDescent="0.25">
      <c r="D20" s="14" t="s">
        <v>11</v>
      </c>
      <c r="E20" s="96">
        <f>'RESUMEN ANUAL'!Z33</f>
        <v>0.41176470588235292</v>
      </c>
    </row>
    <row r="21" spans="2:11" x14ac:dyDescent="0.25">
      <c r="D21" s="14" t="s">
        <v>32</v>
      </c>
      <c r="E21" s="96">
        <f>'RESUMEN ANUAL'!Z34</f>
        <v>0.17647058823529413</v>
      </c>
    </row>
    <row r="22" spans="2:11" x14ac:dyDescent="0.25">
      <c r="D22" s="14" t="s">
        <v>33</v>
      </c>
      <c r="E22" s="96">
        <f>'RESUMEN ANUAL'!Z35</f>
        <v>0.23529411764705882</v>
      </c>
    </row>
    <row r="23" spans="2:11" x14ac:dyDescent="0.25"/>
    <row r="24" spans="2:11" x14ac:dyDescent="0.25"/>
    <row r="25" spans="2:11" x14ac:dyDescent="0.25"/>
    <row r="26" spans="2:11" x14ac:dyDescent="0.25"/>
    <row r="27" spans="2:11" x14ac:dyDescent="0.25"/>
    <row r="28" spans="2:11" x14ac:dyDescent="0.25">
      <c r="H28" s="70" t="str">
        <f>IF('1º P'!K36="","",'1º P'!K36)</f>
        <v>Tacna,</v>
      </c>
      <c r="I28" s="330">
        <f ca="1">NOW()</f>
        <v>43587.987689814814</v>
      </c>
      <c r="J28" s="330"/>
      <c r="K28" s="330"/>
    </row>
    <row r="29" spans="2:11" x14ac:dyDescent="0.25">
      <c r="H29" s="331"/>
      <c r="I29" s="331"/>
      <c r="J29" s="331"/>
      <c r="K29" s="331"/>
    </row>
    <row r="30" spans="2:11" x14ac:dyDescent="0.25"/>
    <row r="31" spans="2:11" x14ac:dyDescent="0.25">
      <c r="B31" s="68" t="s">
        <v>51</v>
      </c>
      <c r="E31" s="68" t="s">
        <v>55</v>
      </c>
    </row>
    <row r="32" spans="2:11" x14ac:dyDescent="0.25">
      <c r="B32" s="95" t="str">
        <f>IF('1º P'!B37="","",'1º P'!B37)</f>
        <v>NORMA LEYTON MAMANI</v>
      </c>
      <c r="E32" s="69" t="str">
        <f>IF('1º P'!C37="","",'1º P'!C37)</f>
        <v>SUBDIRECCIÓN</v>
      </c>
    </row>
    <row r="33" spans="8:8" x14ac:dyDescent="0.25">
      <c r="H33" s="125" t="s">
        <v>54</v>
      </c>
    </row>
  </sheetData>
  <sheetProtection password="C4F5" sheet="1" scenarios="1"/>
  <mergeCells count="3">
    <mergeCell ref="E6:G6"/>
    <mergeCell ref="I28:K28"/>
    <mergeCell ref="H29:K29"/>
  </mergeCells>
  <dataValidations xWindow="1115" yWindow="545" count="3"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*122826).(e-mail: fer_gamarra@hotmail.com)" sqref="B4"/>
    <dataValidation allowBlank="1" showInputMessage="1" showErrorMessage="1" promptTitle="¡ATENCIÓN!" prompt="Este archivo ha sido diseñado y elaborado por Fernando Gamarra Morales y está protegida contra toda copia indebida sin permiso del autor (CEL: 952290888, RPM: #952290888), (e-mail: fer_gamarra@hotmail.com)." sqref="H33:K33"/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#952290888).(e-mail: fer_gamarra@hotmail.com)" sqref="B1:B3"/>
  </dataValidations>
  <pageMargins left="0.7" right="0.7" top="0.75" bottom="0.75" header="0.3" footer="0.3"/>
  <pageSetup paperSize="9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3" shapeId="10241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0</xdr:col>
                <xdr:colOff>457200</xdr:colOff>
                <xdr:row>3</xdr:row>
                <xdr:rowOff>95250</xdr:rowOff>
              </to>
            </anchor>
          </objectPr>
        </oleObject>
      </mc:Choice>
      <mc:Fallback>
        <oleObject progId="CorelDRAW.Graphic.13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1º P</vt:lpstr>
      <vt:lpstr>NIVEL DE LOGRO 1º P</vt:lpstr>
      <vt:lpstr>2º P</vt:lpstr>
      <vt:lpstr>NIVEL DE LOGRO AL 2º P</vt:lpstr>
      <vt:lpstr>3º P</vt:lpstr>
      <vt:lpstr>NIVEL DE LOGRO AL 3º P</vt:lpstr>
      <vt:lpstr>4º P</vt:lpstr>
      <vt:lpstr>NIVEL DE LOGRO AL 4º P</vt:lpstr>
      <vt:lpstr>RESUMEN ANUAL</vt:lpstr>
      <vt:lpstr>NIVEL DE LOGRO ANUAL</vt:lpstr>
      <vt:lpstr>'1º P'!Títulos_a_imprimir</vt:lpstr>
      <vt:lpstr>'2º P'!Títulos_a_imprimir</vt:lpstr>
      <vt:lpstr>'3º P'!Títulos_a_imprimir</vt:lpstr>
      <vt:lpstr>'4º P'!Títulos_a_imprimir</vt:lpstr>
      <vt:lpstr>'RESUMEN ANUAL'!Títulos_a_imprimir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2019-05-01T21:02:15Z</cp:lastPrinted>
  <dcterms:created xsi:type="dcterms:W3CDTF">2016-06-30T23:29:11Z</dcterms:created>
  <dcterms:modified xsi:type="dcterms:W3CDTF">2019-05-03T04:42:39Z</dcterms:modified>
</cp:coreProperties>
</file>